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7D460117-6032-4970-B6DB-26243CF442E5}" xr6:coauthVersionLast="31" xr6:coauthVersionMax="31" xr10:uidLastSave="{00000000-0000-0000-0000-000000000000}"/>
  <bookViews>
    <workbookView xWindow="0" yWindow="0" windowWidth="22260" windowHeight="12650" tabRatio="627" firstSheet="1" activeTab="12" xr2:uid="{00000000-000D-0000-FFFF-FFFF00000000}"/>
  </bookViews>
  <sheets>
    <sheet name="０" sheetId="6" state="hidden" r:id="rId1"/>
    <sheet name="1" sheetId="1" r:id="rId2"/>
    <sheet name="2" sheetId="2" r:id="rId3"/>
    <sheet name="3" sheetId="9" r:id="rId4"/>
    <sheet name="4" sheetId="14" r:id="rId5"/>
    <sheet name="5" sheetId="15" r:id="rId6"/>
    <sheet name="6" sheetId="16" r:id="rId7"/>
    <sheet name="7" sheetId="17" r:id="rId8"/>
    <sheet name="8" sheetId="19" r:id="rId9"/>
    <sheet name="9" sheetId="20" r:id="rId10"/>
    <sheet name="10" sheetId="21" r:id="rId11"/>
    <sheet name="11" sheetId="22" r:id="rId12"/>
    <sheet name="12" sheetId="23" r:id="rId13"/>
    <sheet name="年一回性賞与" sheetId="24" r:id="rId14"/>
    <sheet name="税率" sheetId="7" state="hidden" r:id="rId15"/>
    <sheet name="Read me" sheetId="10" r:id="rId16"/>
    <sheet name="年一賞与シミュレーション" sheetId="2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医療補助">[1]賞与資料!$B$6:$Q$136</definedName>
    <definedName name="給与">'[2]9)給与'!$A$6:$BE$48</definedName>
    <definedName name="給与調整">#REF!</definedName>
    <definedName name="敬業手当範囲">#REF!</definedName>
    <definedName name="控除枠">[3]控除枠!$A$2:$B$17</definedName>
    <definedName name="残業調整">#REF!</definedName>
    <definedName name="社保">'[4]2017.7（社保公积金调整）'!$A$3:$E$39</definedName>
    <definedName name="賞与">#REF!</definedName>
    <definedName name="賞与税金">#REF!</definedName>
    <definedName name="賞与税金2014">#REF!</definedName>
    <definedName name="人事資料">'[5]11)人事ファイル'!$D$5:$AH$50</definedName>
    <definedName name="特別調整">#REF!</definedName>
    <definedName name="年数">[5]賞与資料!$S$5:$T$10</definedName>
    <definedName name="年齢">[5]賞与資料!$V$5:$W$9</definedName>
    <definedName name="配分">#REF!</definedName>
    <definedName name="配分2014">#REF!</definedName>
    <definedName name="配分2015">#REF!</definedName>
    <definedName name="評価">[6]人事評価!$B$2:$C$20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24" i="1"/>
  <c r="C23" i="1"/>
  <c r="AC23" i="1" s="1"/>
  <c r="A23" i="1"/>
  <c r="AC22" i="1"/>
  <c r="A22" i="1"/>
  <c r="E17" i="1"/>
  <c r="A17" i="1"/>
  <c r="A16" i="1"/>
  <c r="A15" i="1"/>
  <c r="A14" i="1"/>
  <c r="A13" i="1"/>
  <c r="A12" i="1"/>
  <c r="A11" i="1"/>
  <c r="A10" i="1"/>
  <c r="C9" i="1"/>
  <c r="A9" i="1"/>
  <c r="E8" i="1"/>
  <c r="A8" i="1"/>
  <c r="Z7" i="1"/>
  <c r="T7" i="1"/>
  <c r="R7" i="1"/>
  <c r="P7" i="1"/>
  <c r="N7" i="1"/>
  <c r="L7" i="1"/>
  <c r="J7" i="1"/>
  <c r="H7" i="1"/>
  <c r="F7" i="1"/>
  <c r="D7" i="1"/>
  <c r="B1" i="1"/>
  <c r="B2" i="1" s="1"/>
  <c r="A26" i="2"/>
  <c r="A25" i="2"/>
  <c r="A24" i="2"/>
  <c r="C23" i="2"/>
  <c r="A23" i="2"/>
  <c r="AC22" i="2"/>
  <c r="A22" i="2"/>
  <c r="E17" i="2"/>
  <c r="A17" i="2"/>
  <c r="A16" i="2"/>
  <c r="A15" i="2"/>
  <c r="A14" i="2"/>
  <c r="A13" i="2"/>
  <c r="A12" i="2"/>
  <c r="A11" i="2"/>
  <c r="A10" i="2"/>
  <c r="C9" i="2"/>
  <c r="A9" i="2"/>
  <c r="E8" i="2"/>
  <c r="A8" i="2"/>
  <c r="Z7" i="2"/>
  <c r="T7" i="2"/>
  <c r="R7" i="2"/>
  <c r="P7" i="2"/>
  <c r="N7" i="2"/>
  <c r="L7" i="2"/>
  <c r="J7" i="2"/>
  <c r="H7" i="2"/>
  <c r="F7" i="2"/>
  <c r="D7" i="2"/>
  <c r="B1" i="2"/>
  <c r="B2" i="2" s="1"/>
  <c r="A26" i="9"/>
  <c r="A25" i="9"/>
  <c r="A24" i="9"/>
  <c r="AC23" i="9"/>
  <c r="C23" i="9"/>
  <c r="C24" i="9" s="1"/>
  <c r="AC24" i="9" s="1"/>
  <c r="A23" i="9"/>
  <c r="AC22" i="9"/>
  <c r="A22" i="9"/>
  <c r="E17" i="9"/>
  <c r="A17" i="9"/>
  <c r="A16" i="9"/>
  <c r="A15" i="9"/>
  <c r="A14" i="9"/>
  <c r="A13" i="9"/>
  <c r="A12" i="9"/>
  <c r="A11" i="9"/>
  <c r="E10" i="9"/>
  <c r="A10" i="9"/>
  <c r="E9" i="9"/>
  <c r="C9" i="9"/>
  <c r="C10" i="9" s="1"/>
  <c r="C11" i="9" s="1"/>
  <c r="A9" i="9"/>
  <c r="E8" i="9"/>
  <c r="A8" i="9"/>
  <c r="Z7" i="9"/>
  <c r="T7" i="9"/>
  <c r="R7" i="9"/>
  <c r="P7" i="9"/>
  <c r="N7" i="9"/>
  <c r="L7" i="9"/>
  <c r="J7" i="9"/>
  <c r="H7" i="9"/>
  <c r="F7" i="9"/>
  <c r="D7" i="9"/>
  <c r="B1" i="9"/>
  <c r="B2" i="9" s="1"/>
  <c r="A26" i="14"/>
  <c r="A25" i="14"/>
  <c r="A24" i="14"/>
  <c r="AC23" i="14"/>
  <c r="C23" i="14"/>
  <c r="C24" i="14" s="1"/>
  <c r="A23" i="14"/>
  <c r="AC22" i="14"/>
  <c r="A22" i="14"/>
  <c r="E17" i="14"/>
  <c r="A17" i="14"/>
  <c r="A16" i="14"/>
  <c r="A15" i="14"/>
  <c r="A14" i="14"/>
  <c r="A13" i="14"/>
  <c r="A12" i="14"/>
  <c r="A11" i="14"/>
  <c r="A10" i="14"/>
  <c r="C9" i="14"/>
  <c r="A9" i="14"/>
  <c r="E8" i="14"/>
  <c r="A8" i="14"/>
  <c r="Z7" i="14"/>
  <c r="T7" i="14"/>
  <c r="R7" i="14"/>
  <c r="P7" i="14"/>
  <c r="N7" i="14"/>
  <c r="L7" i="14"/>
  <c r="J7" i="14"/>
  <c r="H7" i="14"/>
  <c r="F7" i="14"/>
  <c r="D7" i="14"/>
  <c r="B1" i="14"/>
  <c r="B2" i="14" s="1"/>
  <c r="A26" i="15"/>
  <c r="A25" i="15"/>
  <c r="A24" i="15"/>
  <c r="AC23" i="15"/>
  <c r="C23" i="15"/>
  <c r="C24" i="15" s="1"/>
  <c r="A23" i="15"/>
  <c r="AC22" i="15"/>
  <c r="A22" i="15"/>
  <c r="E17" i="15"/>
  <c r="A17" i="15"/>
  <c r="A16" i="15"/>
  <c r="A15" i="15"/>
  <c r="A14" i="15"/>
  <c r="A13" i="15"/>
  <c r="A12" i="15"/>
  <c r="A11" i="15"/>
  <c r="A10" i="15"/>
  <c r="E9" i="15"/>
  <c r="C9" i="15"/>
  <c r="C10" i="15" s="1"/>
  <c r="C11" i="15" s="1"/>
  <c r="A9" i="15"/>
  <c r="E8" i="15"/>
  <c r="A8" i="15"/>
  <c r="Z7" i="15"/>
  <c r="T7" i="15"/>
  <c r="R7" i="15"/>
  <c r="P7" i="15"/>
  <c r="N7" i="15"/>
  <c r="L7" i="15"/>
  <c r="J7" i="15"/>
  <c r="H7" i="15"/>
  <c r="F7" i="15"/>
  <c r="D7" i="15"/>
  <c r="B1" i="15"/>
  <c r="B2" i="15" s="1"/>
  <c r="A26" i="16"/>
  <c r="A25" i="16"/>
  <c r="A24" i="16"/>
  <c r="C23" i="16"/>
  <c r="A23" i="16"/>
  <c r="AC22" i="16"/>
  <c r="A22" i="16"/>
  <c r="E17" i="16"/>
  <c r="A17" i="16"/>
  <c r="A16" i="16"/>
  <c r="A15" i="16"/>
  <c r="A14" i="16"/>
  <c r="A13" i="16"/>
  <c r="A12" i="16"/>
  <c r="A11" i="16"/>
  <c r="A10" i="16"/>
  <c r="C9" i="16"/>
  <c r="A9" i="16"/>
  <c r="E8" i="16"/>
  <c r="A8" i="16"/>
  <c r="Z7" i="16"/>
  <c r="T7" i="16"/>
  <c r="R7" i="16"/>
  <c r="P7" i="16"/>
  <c r="N7" i="16"/>
  <c r="L7" i="16"/>
  <c r="J7" i="16"/>
  <c r="H7" i="16"/>
  <c r="F7" i="16"/>
  <c r="D7" i="16"/>
  <c r="B1" i="16"/>
  <c r="B2" i="16" s="1"/>
  <c r="A26" i="17"/>
  <c r="A25" i="17"/>
  <c r="A24" i="17"/>
  <c r="C23" i="17"/>
  <c r="AC23" i="17" s="1"/>
  <c r="A23" i="17"/>
  <c r="AC22" i="17"/>
  <c r="A22" i="17"/>
  <c r="E17" i="17"/>
  <c r="A17" i="17"/>
  <c r="A16" i="17"/>
  <c r="A15" i="17"/>
  <c r="A14" i="17"/>
  <c r="A13" i="17"/>
  <c r="A12" i="17"/>
  <c r="A11" i="17"/>
  <c r="A10" i="17"/>
  <c r="E9" i="17"/>
  <c r="C9" i="17"/>
  <c r="A9" i="17"/>
  <c r="E8" i="17"/>
  <c r="A8" i="17"/>
  <c r="Z7" i="17"/>
  <c r="T7" i="17"/>
  <c r="R7" i="17"/>
  <c r="P7" i="17"/>
  <c r="N7" i="17"/>
  <c r="L7" i="17"/>
  <c r="J7" i="17"/>
  <c r="H7" i="17"/>
  <c r="F7" i="17"/>
  <c r="D7" i="17"/>
  <c r="B1" i="17"/>
  <c r="B2" i="17" s="1"/>
  <c r="A26" i="19"/>
  <c r="A25" i="19"/>
  <c r="A24" i="19"/>
  <c r="C23" i="19"/>
  <c r="AC23" i="19" s="1"/>
  <c r="A23" i="19"/>
  <c r="AC22" i="19"/>
  <c r="A22" i="19"/>
  <c r="E17" i="19"/>
  <c r="A17" i="19"/>
  <c r="A16" i="19"/>
  <c r="A15" i="19"/>
  <c r="A14" i="19"/>
  <c r="A13" i="19"/>
  <c r="A12" i="19"/>
  <c r="A11" i="19"/>
  <c r="A10" i="19"/>
  <c r="C9" i="19"/>
  <c r="A9" i="19"/>
  <c r="E8" i="19"/>
  <c r="A8" i="19"/>
  <c r="Z7" i="19"/>
  <c r="T7" i="19"/>
  <c r="R7" i="19"/>
  <c r="P7" i="19"/>
  <c r="N7" i="19"/>
  <c r="L7" i="19"/>
  <c r="J7" i="19"/>
  <c r="H7" i="19"/>
  <c r="F7" i="19"/>
  <c r="D7" i="19"/>
  <c r="B1" i="19"/>
  <c r="B2" i="19" s="1"/>
  <c r="A26" i="20"/>
  <c r="A25" i="20"/>
  <c r="A24" i="20"/>
  <c r="AC23" i="20"/>
  <c r="C23" i="20"/>
  <c r="C24" i="20" s="1"/>
  <c r="A23" i="20"/>
  <c r="AC22" i="20"/>
  <c r="A22" i="20"/>
  <c r="E17" i="20"/>
  <c r="A17" i="20"/>
  <c r="A16" i="20"/>
  <c r="A15" i="20"/>
  <c r="A14" i="20"/>
  <c r="A13" i="20"/>
  <c r="A12" i="20"/>
  <c r="A11" i="20"/>
  <c r="A10" i="20"/>
  <c r="E9" i="20"/>
  <c r="C9" i="20"/>
  <c r="C10" i="20" s="1"/>
  <c r="C11" i="20" s="1"/>
  <c r="A9" i="20"/>
  <c r="E8" i="20"/>
  <c r="A8" i="20"/>
  <c r="Z7" i="20"/>
  <c r="T7" i="20"/>
  <c r="R7" i="20"/>
  <c r="P7" i="20"/>
  <c r="N7" i="20"/>
  <c r="L7" i="20"/>
  <c r="J7" i="20"/>
  <c r="H7" i="20"/>
  <c r="F7" i="20"/>
  <c r="D7" i="20"/>
  <c r="B1" i="20"/>
  <c r="B2" i="20" s="1"/>
  <c r="A26" i="21"/>
  <c r="A25" i="21"/>
  <c r="A24" i="21"/>
  <c r="C23" i="21"/>
  <c r="AC23" i="21" s="1"/>
  <c r="A23" i="21"/>
  <c r="AC22" i="21"/>
  <c r="A22" i="21"/>
  <c r="E17" i="21"/>
  <c r="A17" i="21"/>
  <c r="A16" i="21"/>
  <c r="A15" i="21"/>
  <c r="A14" i="21"/>
  <c r="A13" i="21"/>
  <c r="A12" i="21"/>
  <c r="A11" i="21"/>
  <c r="A10" i="21"/>
  <c r="C9" i="21"/>
  <c r="A9" i="21"/>
  <c r="E8" i="21"/>
  <c r="A8" i="21"/>
  <c r="Z7" i="21"/>
  <c r="T7" i="21"/>
  <c r="R7" i="21"/>
  <c r="P7" i="21"/>
  <c r="N7" i="21"/>
  <c r="L7" i="21"/>
  <c r="J7" i="21"/>
  <c r="H7" i="21"/>
  <c r="F7" i="21"/>
  <c r="D7" i="21"/>
  <c r="B1" i="21"/>
  <c r="B2" i="21" s="1"/>
  <c r="A26" i="22"/>
  <c r="A25" i="22"/>
  <c r="A24" i="22"/>
  <c r="C23" i="22"/>
  <c r="AC23" i="22" s="1"/>
  <c r="A23" i="22"/>
  <c r="AC22" i="22"/>
  <c r="A22" i="22"/>
  <c r="E17" i="22"/>
  <c r="A17" i="22"/>
  <c r="A16" i="22"/>
  <c r="A15" i="22"/>
  <c r="A14" i="22"/>
  <c r="A13" i="22"/>
  <c r="A12" i="22"/>
  <c r="A11" i="22"/>
  <c r="A10" i="22"/>
  <c r="C9" i="22"/>
  <c r="A9" i="22"/>
  <c r="E8" i="22"/>
  <c r="A8" i="22"/>
  <c r="Z7" i="22"/>
  <c r="T7" i="22"/>
  <c r="R7" i="22"/>
  <c r="P7" i="22"/>
  <c r="N7" i="22"/>
  <c r="L7" i="22"/>
  <c r="J7" i="22"/>
  <c r="H7" i="22"/>
  <c r="F7" i="22"/>
  <c r="D7" i="22"/>
  <c r="B1" i="22"/>
  <c r="B2" i="22" s="1"/>
  <c r="Z13" i="1"/>
  <c r="P12" i="1"/>
  <c r="Z23" i="1"/>
  <c r="P8" i="1"/>
  <c r="F24" i="1"/>
  <c r="H16" i="1"/>
  <c r="P16" i="1"/>
  <c r="L10" i="1"/>
  <c r="L14" i="1"/>
  <c r="Z9" i="1"/>
  <c r="R22" i="1"/>
  <c r="N24" i="1"/>
  <c r="H12" i="1"/>
  <c r="C10" i="1" l="1"/>
  <c r="C24" i="1"/>
  <c r="E9" i="1"/>
  <c r="E9" i="2"/>
  <c r="C10" i="2"/>
  <c r="AC23" i="2"/>
  <c r="C24" i="2"/>
  <c r="E11" i="9"/>
  <c r="C12" i="9"/>
  <c r="C25" i="9"/>
  <c r="C25" i="14"/>
  <c r="AC24" i="14"/>
  <c r="C10" i="14"/>
  <c r="E9" i="14"/>
  <c r="C25" i="15"/>
  <c r="AC24" i="15"/>
  <c r="E11" i="15"/>
  <c r="E10" i="15"/>
  <c r="C12" i="15"/>
  <c r="E9" i="16"/>
  <c r="C10" i="16"/>
  <c r="AC23" i="16"/>
  <c r="C24" i="16"/>
  <c r="C10" i="17"/>
  <c r="C24" i="17"/>
  <c r="C10" i="19"/>
  <c r="C24" i="19"/>
  <c r="E9" i="19"/>
  <c r="E11" i="20"/>
  <c r="E10" i="20"/>
  <c r="C12" i="20"/>
  <c r="C25" i="20"/>
  <c r="AC24" i="20"/>
  <c r="C10" i="21"/>
  <c r="C24" i="21"/>
  <c r="E9" i="21"/>
  <c r="E9" i="22"/>
  <c r="C10" i="22"/>
  <c r="C24" i="22"/>
  <c r="E17" i="23"/>
  <c r="R25" i="1"/>
  <c r="Z24" i="1"/>
  <c r="L11" i="1"/>
  <c r="R13" i="1"/>
  <c r="N12" i="1"/>
  <c r="L9" i="1"/>
  <c r="J11" i="1"/>
  <c r="J11" i="2"/>
  <c r="J11" i="9"/>
  <c r="N8" i="1"/>
  <c r="R12" i="1"/>
  <c r="N23" i="1"/>
  <c r="P24" i="1"/>
  <c r="Z14" i="1"/>
  <c r="J13" i="1"/>
  <c r="J14" i="1"/>
  <c r="P8" i="2"/>
  <c r="L14" i="2"/>
  <c r="J14" i="2"/>
  <c r="L10" i="2"/>
  <c r="J16" i="1"/>
  <c r="J17" i="1"/>
  <c r="R9" i="1"/>
  <c r="N8" i="2"/>
  <c r="F17" i="1"/>
  <c r="R17" i="1"/>
  <c r="F9" i="1"/>
  <c r="H10" i="1"/>
  <c r="D23" i="1"/>
  <c r="H25" i="1"/>
  <c r="P17" i="1"/>
  <c r="R22" i="2"/>
  <c r="R16" i="1"/>
  <c r="N9" i="1"/>
  <c r="J8" i="1"/>
  <c r="P25" i="1"/>
  <c r="D17" i="1"/>
  <c r="N13" i="1"/>
  <c r="N26" i="1"/>
  <c r="L12" i="1"/>
  <c r="P12" i="2"/>
  <c r="F22" i="1"/>
  <c r="P13" i="1"/>
  <c r="L8" i="1"/>
  <c r="J10" i="1"/>
  <c r="J10" i="2" s="1"/>
  <c r="J10" i="9" s="1"/>
  <c r="N14" i="1"/>
  <c r="J25" i="1"/>
  <c r="J25" i="2" s="1"/>
  <c r="J25" i="9" s="1"/>
  <c r="L25" i="1"/>
  <c r="R23" i="1"/>
  <c r="L17" i="1"/>
  <c r="N17" i="1"/>
  <c r="R25" i="2"/>
  <c r="L9" i="2"/>
  <c r="L22" i="1"/>
  <c r="L22" i="2" s="1"/>
  <c r="Z15" i="1"/>
  <c r="R11" i="1"/>
  <c r="L13" i="1"/>
  <c r="N10" i="1"/>
  <c r="T24" i="1"/>
  <c r="N25" i="1"/>
  <c r="T26" i="1"/>
  <c r="P25" i="2"/>
  <c r="P25" i="9" s="1"/>
  <c r="R10" i="1"/>
  <c r="R10" i="2" s="1"/>
  <c r="Z22" i="1"/>
  <c r="L24" i="1"/>
  <c r="L24" i="2"/>
  <c r="Z25" i="1"/>
  <c r="Z10" i="1"/>
  <c r="H22" i="1"/>
  <c r="T22" i="1"/>
  <c r="P9" i="1"/>
  <c r="N11" i="1"/>
  <c r="Z8" i="1"/>
  <c r="T24" i="2"/>
  <c r="L17" i="2"/>
  <c r="J16" i="2"/>
  <c r="L9" i="9"/>
  <c r="J16" i="9"/>
  <c r="J24" i="1"/>
  <c r="Z16" i="1"/>
  <c r="J26" i="1"/>
  <c r="R24" i="1"/>
  <c r="H12" i="2"/>
  <c r="N10" i="2"/>
  <c r="N8" i="9"/>
  <c r="L16" i="1"/>
  <c r="N16" i="1"/>
  <c r="N16" i="2" s="1"/>
  <c r="N16" i="9" s="1"/>
  <c r="R13" i="2"/>
  <c r="R13" i="9" s="1"/>
  <c r="J23" i="1"/>
  <c r="F26" i="1"/>
  <c r="P16" i="2"/>
  <c r="P16" i="9" s="1"/>
  <c r="H11" i="1"/>
  <c r="H11" i="2" s="1"/>
  <c r="T25" i="1"/>
  <c r="T25" i="2" s="1"/>
  <c r="H26" i="1"/>
  <c r="H26" i="2" s="1"/>
  <c r="F26" i="2"/>
  <c r="F26" i="9" s="1"/>
  <c r="J23" i="2"/>
  <c r="L23" i="1"/>
  <c r="L16" i="2"/>
  <c r="N22" i="1"/>
  <c r="J15" i="1"/>
  <c r="J15" i="2" s="1"/>
  <c r="J15" i="9" s="1"/>
  <c r="H15" i="1"/>
  <c r="J12" i="1"/>
  <c r="P26" i="1"/>
  <c r="R26" i="1"/>
  <c r="P14" i="1"/>
  <c r="P14" i="2" s="1"/>
  <c r="L11" i="2"/>
  <c r="L11" i="9" s="1"/>
  <c r="N24" i="2"/>
  <c r="N24" i="9" s="1"/>
  <c r="R25" i="9"/>
  <c r="D9" i="1"/>
  <c r="D9" i="2" s="1"/>
  <c r="D9" i="9" s="1"/>
  <c r="J9" i="1"/>
  <c r="T23" i="1"/>
  <c r="R15" i="1"/>
  <c r="R15" i="2" s="1"/>
  <c r="R14" i="1"/>
  <c r="R14" i="2" s="1"/>
  <c r="R14" i="9" s="1"/>
  <c r="L15" i="1"/>
  <c r="L15" i="2" s="1"/>
  <c r="L15" i="9" s="1"/>
  <c r="J22" i="1"/>
  <c r="J22" i="2" s="1"/>
  <c r="J22" i="9" s="1"/>
  <c r="R23" i="2"/>
  <c r="J12" i="2"/>
  <c r="N22" i="2"/>
  <c r="R26" i="2"/>
  <c r="D17" i="2"/>
  <c r="P15" i="1"/>
  <c r="P15" i="2" s="1"/>
  <c r="P15" i="9" s="1"/>
  <c r="Z26" i="1"/>
  <c r="H8" i="1"/>
  <c r="H13" i="1"/>
  <c r="H13" i="2" s="1"/>
  <c r="J9" i="2"/>
  <c r="P8" i="9"/>
  <c r="H14" i="1"/>
  <c r="H14" i="2" s="1"/>
  <c r="P23" i="1"/>
  <c r="P11" i="1"/>
  <c r="R8" i="1"/>
  <c r="F23" i="1"/>
  <c r="H24" i="1"/>
  <c r="H24" i="2" s="1"/>
  <c r="D22" i="1"/>
  <c r="N12" i="2"/>
  <c r="L12" i="2"/>
  <c r="L12" i="9" s="1"/>
  <c r="N13" i="2"/>
  <c r="H15" i="2"/>
  <c r="T26" i="2"/>
  <c r="T26" i="9" s="1"/>
  <c r="N17" i="2"/>
  <c r="L22" i="9"/>
  <c r="L10" i="9"/>
  <c r="R23" i="9"/>
  <c r="L26" i="1"/>
  <c r="F8" i="1"/>
  <c r="Z17" i="1"/>
  <c r="F24" i="2"/>
  <c r="R9" i="2"/>
  <c r="P23" i="2"/>
  <c r="D17" i="9"/>
  <c r="P10" i="1"/>
  <c r="P10" i="2" s="1"/>
  <c r="H17" i="1"/>
  <c r="H17" i="2" s="1"/>
  <c r="H17" i="9" s="1"/>
  <c r="D8" i="1"/>
  <c r="D8" i="2" s="1"/>
  <c r="D8" i="9" s="1"/>
  <c r="P22" i="1"/>
  <c r="Z11" i="1"/>
  <c r="H23" i="1"/>
  <c r="H23" i="2" s="1"/>
  <c r="H16" i="2"/>
  <c r="H16" i="9" s="1"/>
  <c r="P26" i="2"/>
  <c r="P26" i="9" s="1"/>
  <c r="N15" i="1"/>
  <c r="N15" i="2" s="1"/>
  <c r="L25" i="2"/>
  <c r="F25" i="1"/>
  <c r="F25" i="2" s="1"/>
  <c r="Z12" i="1"/>
  <c r="N25" i="2"/>
  <c r="N14" i="2"/>
  <c r="P10" i="9"/>
  <c r="H9" i="1"/>
  <c r="P22" i="2"/>
  <c r="N25" i="9"/>
  <c r="U22" i="1" l="1"/>
  <c r="V22" i="1" s="1"/>
  <c r="U14" i="1"/>
  <c r="U11" i="1"/>
  <c r="U8" i="1"/>
  <c r="V8" i="1" s="1"/>
  <c r="U13" i="1"/>
  <c r="U26" i="1"/>
  <c r="U12" i="1"/>
  <c r="U17" i="1"/>
  <c r="V17" i="1" s="1"/>
  <c r="U25" i="1"/>
  <c r="U9" i="1"/>
  <c r="U15" i="1"/>
  <c r="U16" i="1"/>
  <c r="U23" i="1"/>
  <c r="V23" i="1" s="1"/>
  <c r="V9" i="1"/>
  <c r="U24" i="1"/>
  <c r="U10" i="1"/>
  <c r="C25" i="1"/>
  <c r="AC24" i="1"/>
  <c r="C11" i="1"/>
  <c r="E10" i="1"/>
  <c r="U10" i="2"/>
  <c r="U15" i="2"/>
  <c r="U14" i="2"/>
  <c r="U25" i="2"/>
  <c r="C11" i="2"/>
  <c r="E10" i="2"/>
  <c r="C25" i="2"/>
  <c r="AC24" i="2"/>
  <c r="E12" i="9"/>
  <c r="C13" i="9"/>
  <c r="C26" i="9"/>
  <c r="AC25" i="9"/>
  <c r="C26" i="14"/>
  <c r="AC25" i="14"/>
  <c r="C11" i="14"/>
  <c r="E10" i="14"/>
  <c r="E12" i="15"/>
  <c r="C13" i="15"/>
  <c r="C26" i="15"/>
  <c r="AC25" i="15"/>
  <c r="C25" i="16"/>
  <c r="AC24" i="16"/>
  <c r="C11" i="16"/>
  <c r="E10" i="16"/>
  <c r="C25" i="17"/>
  <c r="AC24" i="17"/>
  <c r="C11" i="17"/>
  <c r="E10" i="17"/>
  <c r="C11" i="19"/>
  <c r="E10" i="19"/>
  <c r="C25" i="19"/>
  <c r="AC24" i="19"/>
  <c r="E12" i="20"/>
  <c r="C13" i="20"/>
  <c r="AC25" i="20"/>
  <c r="C26" i="20"/>
  <c r="C25" i="21"/>
  <c r="AC24" i="21"/>
  <c r="C11" i="21"/>
  <c r="E10" i="21"/>
  <c r="C25" i="22"/>
  <c r="AC24" i="22"/>
  <c r="C11" i="22"/>
  <c r="E10" i="22"/>
  <c r="F33" i="25"/>
  <c r="F7" i="25"/>
  <c r="H5" i="25" s="1"/>
  <c r="D52" i="25"/>
  <c r="D18" i="25"/>
  <c r="D19" i="25" s="1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F53" i="25"/>
  <c r="N51" i="25"/>
  <c r="AB46" i="25"/>
  <c r="AA46" i="25"/>
  <c r="Z46" i="25"/>
  <c r="Q46" i="25"/>
  <c r="X46" i="25" s="1"/>
  <c r="AB45" i="25"/>
  <c r="AA45" i="25"/>
  <c r="Z45" i="25"/>
  <c r="Q45" i="25"/>
  <c r="X45" i="25" s="1"/>
  <c r="AB44" i="25"/>
  <c r="AA44" i="25"/>
  <c r="Z44" i="25"/>
  <c r="Q44" i="25"/>
  <c r="X44" i="25" s="1"/>
  <c r="N44" i="25"/>
  <c r="AB43" i="25"/>
  <c r="AA43" i="25"/>
  <c r="Z43" i="25"/>
  <c r="Q43" i="25"/>
  <c r="X43" i="25" s="1"/>
  <c r="AB42" i="25"/>
  <c r="AA42" i="25"/>
  <c r="Z42" i="25"/>
  <c r="Q42" i="25"/>
  <c r="X42" i="25" s="1"/>
  <c r="AB41" i="25"/>
  <c r="AA41" i="25"/>
  <c r="Z41" i="25"/>
  <c r="X41" i="25"/>
  <c r="Q41" i="25"/>
  <c r="AB40" i="25"/>
  <c r="AA40" i="25"/>
  <c r="Z40" i="25"/>
  <c r="G31" i="25"/>
  <c r="G30" i="25"/>
  <c r="G29" i="25"/>
  <c r="G28" i="25"/>
  <c r="G27" i="25"/>
  <c r="AB26" i="25"/>
  <c r="AA26" i="25"/>
  <c r="Z26" i="25"/>
  <c r="Q26" i="25"/>
  <c r="X26" i="25" s="1"/>
  <c r="G26" i="25"/>
  <c r="AB25" i="25"/>
  <c r="AA25" i="25"/>
  <c r="Z25" i="25"/>
  <c r="Q25" i="25"/>
  <c r="X25" i="25" s="1"/>
  <c r="G25" i="25"/>
  <c r="AB24" i="25"/>
  <c r="AA24" i="25"/>
  <c r="Z24" i="25"/>
  <c r="Q24" i="25"/>
  <c r="X24" i="25" s="1"/>
  <c r="N24" i="25"/>
  <c r="G24" i="25"/>
  <c r="AB23" i="25"/>
  <c r="AA23" i="25"/>
  <c r="Z23" i="25"/>
  <c r="Q23" i="25"/>
  <c r="X23" i="25" s="1"/>
  <c r="G23" i="25"/>
  <c r="AB22" i="25"/>
  <c r="AA22" i="25"/>
  <c r="Z22" i="25"/>
  <c r="Q22" i="25"/>
  <c r="X22" i="25" s="1"/>
  <c r="G22" i="25"/>
  <c r="AB21" i="25"/>
  <c r="AA21" i="25"/>
  <c r="Z21" i="25"/>
  <c r="Q21" i="25"/>
  <c r="X21" i="25" s="1"/>
  <c r="G21" i="25"/>
  <c r="AB20" i="25"/>
  <c r="AA20" i="25"/>
  <c r="Z20" i="25"/>
  <c r="G20" i="25"/>
  <c r="G19" i="25"/>
  <c r="G18" i="25"/>
  <c r="P22" i="9"/>
  <c r="L25" i="9"/>
  <c r="R9" i="9"/>
  <c r="N17" i="9"/>
  <c r="D22" i="2"/>
  <c r="D22" i="9" s="1"/>
  <c r="P11" i="2"/>
  <c r="H8" i="2"/>
  <c r="R15" i="9"/>
  <c r="L23" i="2"/>
  <c r="H11" i="9"/>
  <c r="J26" i="2"/>
  <c r="N11" i="2"/>
  <c r="L24" i="9"/>
  <c r="L8" i="2"/>
  <c r="N26" i="2"/>
  <c r="N26" i="9" s="1"/>
  <c r="R22" i="9"/>
  <c r="H10" i="2"/>
  <c r="J17" i="2"/>
  <c r="P24" i="2"/>
  <c r="P24" i="9" s="1"/>
  <c r="R14" i="14"/>
  <c r="J11" i="14"/>
  <c r="F26" i="14"/>
  <c r="P16" i="14"/>
  <c r="R15" i="14"/>
  <c r="N24" i="14"/>
  <c r="F10" i="1"/>
  <c r="L22" i="14"/>
  <c r="L9" i="14"/>
  <c r="J22" i="14"/>
  <c r="H9" i="2"/>
  <c r="N15" i="9"/>
  <c r="F24" i="9"/>
  <c r="H15" i="9"/>
  <c r="H15" i="14" s="1"/>
  <c r="H24" i="9"/>
  <c r="H24" i="14" s="1"/>
  <c r="H14" i="9"/>
  <c r="R26" i="9"/>
  <c r="T23" i="2"/>
  <c r="T23" i="9" s="1"/>
  <c r="J23" i="9"/>
  <c r="N10" i="9"/>
  <c r="J24" i="2"/>
  <c r="P9" i="2"/>
  <c r="R10" i="9"/>
  <c r="P13" i="2"/>
  <c r="P13" i="9" s="1"/>
  <c r="P13" i="14" s="1"/>
  <c r="J8" i="2"/>
  <c r="P17" i="2"/>
  <c r="F9" i="2"/>
  <c r="J14" i="9"/>
  <c r="N23" i="2"/>
  <c r="D10" i="1"/>
  <c r="P10" i="14"/>
  <c r="R22" i="14"/>
  <c r="R22" i="15" s="1"/>
  <c r="N16" i="14"/>
  <c r="D24" i="1"/>
  <c r="L11" i="14"/>
  <c r="L11" i="15"/>
  <c r="J16" i="14"/>
  <c r="J16" i="15" s="1"/>
  <c r="P26" i="14"/>
  <c r="P26" i="15" s="1"/>
  <c r="D24" i="2"/>
  <c r="D10" i="2"/>
  <c r="D10" i="9" s="1"/>
  <c r="L15" i="14"/>
  <c r="R14" i="15"/>
  <c r="L12" i="14"/>
  <c r="J23" i="14"/>
  <c r="N26" i="14"/>
  <c r="R10" i="14"/>
  <c r="N25" i="14"/>
  <c r="R26" i="14"/>
  <c r="N14" i="9"/>
  <c r="H23" i="9"/>
  <c r="H23" i="14" s="1"/>
  <c r="F8" i="2"/>
  <c r="N13" i="9"/>
  <c r="F23" i="2"/>
  <c r="J9" i="9"/>
  <c r="N22" i="9"/>
  <c r="P14" i="9"/>
  <c r="P14" i="14" s="1"/>
  <c r="H26" i="9"/>
  <c r="H12" i="9"/>
  <c r="L17" i="9"/>
  <c r="L17" i="14" s="1"/>
  <c r="T22" i="2"/>
  <c r="L13" i="2"/>
  <c r="L13" i="9" s="1"/>
  <c r="L13" i="14" s="1"/>
  <c r="F22" i="2"/>
  <c r="N9" i="2"/>
  <c r="H25" i="2"/>
  <c r="R17" i="2"/>
  <c r="L14" i="9"/>
  <c r="R12" i="2"/>
  <c r="N8" i="14"/>
  <c r="N8" i="15" s="1"/>
  <c r="P25" i="14"/>
  <c r="P25" i="15" s="1"/>
  <c r="L25" i="14"/>
  <c r="F26" i="15"/>
  <c r="H12" i="14"/>
  <c r="H12" i="15" s="1"/>
  <c r="R25" i="14"/>
  <c r="R25" i="15" s="1"/>
  <c r="P15" i="14"/>
  <c r="P15" i="15" s="1"/>
  <c r="R23" i="14"/>
  <c r="R23" i="15" s="1"/>
  <c r="J15" i="14"/>
  <c r="J15" i="15" s="1"/>
  <c r="N22" i="14"/>
  <c r="P22" i="14"/>
  <c r="J14" i="14"/>
  <c r="H14" i="14"/>
  <c r="T26" i="14"/>
  <c r="P10" i="15"/>
  <c r="L25" i="15"/>
  <c r="F24" i="14"/>
  <c r="H11" i="14"/>
  <c r="D22" i="14"/>
  <c r="F25" i="9"/>
  <c r="P23" i="9"/>
  <c r="L26" i="2"/>
  <c r="N12" i="9"/>
  <c r="N12" i="14" s="1"/>
  <c r="N12" i="15" s="1"/>
  <c r="R8" i="2"/>
  <c r="H13" i="9"/>
  <c r="H13" i="14" s="1"/>
  <c r="J12" i="9"/>
  <c r="L16" i="9"/>
  <c r="T25" i="9"/>
  <c r="T25" i="14" s="1"/>
  <c r="R24" i="2"/>
  <c r="T24" i="9"/>
  <c r="T24" i="14" s="1"/>
  <c r="H22" i="2"/>
  <c r="R11" i="2"/>
  <c r="R11" i="9" s="1"/>
  <c r="R11" i="14" s="1"/>
  <c r="P12" i="9"/>
  <c r="P12" i="14" s="1"/>
  <c r="P12" i="15" s="1"/>
  <c r="R16" i="2"/>
  <c r="D23" i="2"/>
  <c r="F17" i="2"/>
  <c r="J13" i="2"/>
  <c r="D9" i="14"/>
  <c r="D9" i="15" s="1"/>
  <c r="J25" i="14"/>
  <c r="J25" i="15" s="1"/>
  <c r="N14" i="14"/>
  <c r="N14" i="15"/>
  <c r="P23" i="14"/>
  <c r="P23" i="15" s="1"/>
  <c r="H17" i="14"/>
  <c r="H17" i="15" s="1"/>
  <c r="R13" i="14"/>
  <c r="L10" i="14"/>
  <c r="N16" i="15"/>
  <c r="N15" i="14"/>
  <c r="N15" i="15" s="1"/>
  <c r="N13" i="14"/>
  <c r="N13" i="15" s="1"/>
  <c r="J10" i="14"/>
  <c r="J10" i="15" s="1"/>
  <c r="D17" i="14"/>
  <c r="D17" i="15" s="1"/>
  <c r="R9" i="14"/>
  <c r="R9" i="15" s="1"/>
  <c r="N10" i="14"/>
  <c r="N10" i="15" s="1"/>
  <c r="H16" i="14"/>
  <c r="H16" i="15" s="1"/>
  <c r="H26" i="14"/>
  <c r="H26" i="15" s="1"/>
  <c r="H23" i="15"/>
  <c r="R13" i="15"/>
  <c r="P16" i="15"/>
  <c r="L13" i="15"/>
  <c r="H13" i="15"/>
  <c r="R15" i="15"/>
  <c r="L24" i="14"/>
  <c r="F25" i="14"/>
  <c r="T23" i="14"/>
  <c r="H15" i="15"/>
  <c r="L14" i="14"/>
  <c r="P24" i="14"/>
  <c r="P8" i="14"/>
  <c r="D8" i="14"/>
  <c r="N17" i="14"/>
  <c r="J9" i="14"/>
  <c r="J9" i="15" s="1"/>
  <c r="J12" i="14"/>
  <c r="L16" i="14"/>
  <c r="J13" i="9"/>
  <c r="J13" i="14"/>
  <c r="J13" i="15" s="1"/>
  <c r="U13" i="9" l="1"/>
  <c r="U13" i="2"/>
  <c r="U16" i="2"/>
  <c r="U12" i="2"/>
  <c r="U9" i="2"/>
  <c r="V9" i="2" s="1"/>
  <c r="W9" i="2" s="1"/>
  <c r="U22" i="2"/>
  <c r="V22" i="2" s="1"/>
  <c r="W22" i="2" s="1"/>
  <c r="U14" i="9"/>
  <c r="U8" i="2"/>
  <c r="V8" i="2" s="1"/>
  <c r="X8" i="2" s="1"/>
  <c r="U24" i="2"/>
  <c r="V24" i="2" s="1"/>
  <c r="X24" i="2" s="1"/>
  <c r="U10" i="9"/>
  <c r="U15" i="9"/>
  <c r="U17" i="2"/>
  <c r="V17" i="2" s="1"/>
  <c r="X17" i="2" s="1"/>
  <c r="U11" i="2"/>
  <c r="U26" i="2"/>
  <c r="U23" i="2"/>
  <c r="V23" i="2" s="1"/>
  <c r="W23" i="2" s="1"/>
  <c r="U25" i="9"/>
  <c r="V24" i="1"/>
  <c r="V10" i="1"/>
  <c r="X23" i="1"/>
  <c r="W23" i="1"/>
  <c r="X8" i="1"/>
  <c r="W8" i="1"/>
  <c r="E11" i="1"/>
  <c r="C12" i="1"/>
  <c r="X9" i="1"/>
  <c r="W9" i="1"/>
  <c r="X17" i="1"/>
  <c r="W17" i="1"/>
  <c r="X22" i="1"/>
  <c r="W22" i="1"/>
  <c r="C26" i="1"/>
  <c r="AC25" i="1"/>
  <c r="E11" i="2"/>
  <c r="C12" i="2"/>
  <c r="AC25" i="2"/>
  <c r="C26" i="2"/>
  <c r="AC26" i="9"/>
  <c r="C14" i="9"/>
  <c r="E13" i="9"/>
  <c r="U10" i="14"/>
  <c r="U13" i="14"/>
  <c r="U25" i="14"/>
  <c r="U15" i="14"/>
  <c r="U14" i="14"/>
  <c r="E11" i="14"/>
  <c r="C12" i="14"/>
  <c r="AC26" i="14"/>
  <c r="AC26" i="15"/>
  <c r="E13" i="15"/>
  <c r="C14" i="15"/>
  <c r="E11" i="16"/>
  <c r="C12" i="16"/>
  <c r="AC25" i="16"/>
  <c r="C26" i="16"/>
  <c r="E11" i="17"/>
  <c r="C12" i="17"/>
  <c r="C26" i="17"/>
  <c r="AC25" i="17"/>
  <c r="AC25" i="19"/>
  <c r="C26" i="19"/>
  <c r="E11" i="19"/>
  <c r="C12" i="19"/>
  <c r="AC26" i="20"/>
  <c r="E13" i="20"/>
  <c r="C14" i="20"/>
  <c r="C26" i="21"/>
  <c r="AC25" i="21"/>
  <c r="E11" i="21"/>
  <c r="C12" i="21"/>
  <c r="E11" i="22"/>
  <c r="C12" i="22"/>
  <c r="C26" i="22"/>
  <c r="AC25" i="22"/>
  <c r="H52" i="25"/>
  <c r="J52" i="25" s="1"/>
  <c r="H7" i="25"/>
  <c r="D32" i="25"/>
  <c r="D38" i="25"/>
  <c r="D39" i="25" s="1"/>
  <c r="E39" i="25" s="1"/>
  <c r="H39" i="25" s="1"/>
  <c r="J39" i="25" s="1"/>
  <c r="I52" i="25"/>
  <c r="D20" i="25"/>
  <c r="D22" i="25"/>
  <c r="D25" i="25"/>
  <c r="D28" i="25"/>
  <c r="D30" i="25"/>
  <c r="E18" i="25"/>
  <c r="H18" i="25" s="1"/>
  <c r="D21" i="25"/>
  <c r="D27" i="25"/>
  <c r="D29" i="25"/>
  <c r="E19" i="25"/>
  <c r="H19" i="25" s="1"/>
  <c r="D23" i="25"/>
  <c r="D26" i="25"/>
  <c r="D8" i="15"/>
  <c r="F25" i="15"/>
  <c r="D23" i="9"/>
  <c r="D23" i="14" s="1"/>
  <c r="H22" i="9"/>
  <c r="H22" i="14" s="1"/>
  <c r="D22" i="15"/>
  <c r="H14" i="15"/>
  <c r="R12" i="9"/>
  <c r="N9" i="9"/>
  <c r="N25" i="15"/>
  <c r="L15" i="15"/>
  <c r="F9" i="9"/>
  <c r="P13" i="15"/>
  <c r="H9" i="9"/>
  <c r="H9" i="14" s="1"/>
  <c r="F10" i="2"/>
  <c r="L13" i="16"/>
  <c r="J9" i="16"/>
  <c r="H26" i="16"/>
  <c r="H17" i="16"/>
  <c r="R13" i="16"/>
  <c r="J13" i="16"/>
  <c r="H26" i="17"/>
  <c r="L14" i="15"/>
  <c r="N13" i="16"/>
  <c r="L13" i="17"/>
  <c r="R22" i="16"/>
  <c r="P15" i="16"/>
  <c r="L16" i="15"/>
  <c r="P8" i="15"/>
  <c r="L24" i="15"/>
  <c r="R16" i="9"/>
  <c r="T24" i="15"/>
  <c r="H11" i="15"/>
  <c r="H11" i="16" s="1"/>
  <c r="J14" i="15"/>
  <c r="L17" i="15"/>
  <c r="F23" i="9"/>
  <c r="F23" i="14" s="1"/>
  <c r="R10" i="15"/>
  <c r="D10" i="14"/>
  <c r="D10" i="15" s="1"/>
  <c r="P17" i="9"/>
  <c r="P17" i="14" s="1"/>
  <c r="P17" i="15" s="1"/>
  <c r="P9" i="9"/>
  <c r="P9" i="14" s="1"/>
  <c r="J22" i="15"/>
  <c r="N24" i="15"/>
  <c r="H10" i="9"/>
  <c r="H10" i="14" s="1"/>
  <c r="H10" i="15" s="1"/>
  <c r="J26" i="9"/>
  <c r="H8" i="9"/>
  <c r="H8" i="14" s="1"/>
  <c r="H8" i="15" s="1"/>
  <c r="D11" i="1"/>
  <c r="D11" i="2" s="1"/>
  <c r="R10" i="16"/>
  <c r="L24" i="16"/>
  <c r="D9" i="16"/>
  <c r="D9" i="17" s="1"/>
  <c r="H13" i="16"/>
  <c r="J22" i="16"/>
  <c r="P8" i="16"/>
  <c r="N24" i="16"/>
  <c r="L25" i="16"/>
  <c r="P17" i="16"/>
  <c r="P8" i="17"/>
  <c r="R9" i="16"/>
  <c r="L17" i="16"/>
  <c r="L11" i="16"/>
  <c r="P10" i="16"/>
  <c r="P10" i="17" s="1"/>
  <c r="N10" i="16"/>
  <c r="N25" i="16"/>
  <c r="L17" i="17"/>
  <c r="L12" i="15"/>
  <c r="R23" i="16"/>
  <c r="H26" i="19"/>
  <c r="D9" i="19"/>
  <c r="J12" i="15"/>
  <c r="P24" i="15"/>
  <c r="P24" i="16" s="1"/>
  <c r="P24" i="17" s="1"/>
  <c r="R24" i="9"/>
  <c r="R24" i="14" s="1"/>
  <c r="R24" i="15" s="1"/>
  <c r="R8" i="9"/>
  <c r="R8" i="14" s="1"/>
  <c r="F24" i="15"/>
  <c r="F24" i="16" s="1"/>
  <c r="P22" i="15"/>
  <c r="R17" i="9"/>
  <c r="R17" i="14" s="1"/>
  <c r="R17" i="15" s="1"/>
  <c r="R17" i="16" s="1"/>
  <c r="F22" i="9"/>
  <c r="F22" i="14" s="1"/>
  <c r="P14" i="15"/>
  <c r="P14" i="16" s="1"/>
  <c r="F8" i="9"/>
  <c r="F8" i="14" s="1"/>
  <c r="F8" i="15" s="1"/>
  <c r="F8" i="16" s="1"/>
  <c r="N26" i="15"/>
  <c r="N26" i="16" s="1"/>
  <c r="N26" i="17" s="1"/>
  <c r="N23" i="9"/>
  <c r="N23" i="14" s="1"/>
  <c r="J8" i="9"/>
  <c r="J24" i="9"/>
  <c r="H24" i="15"/>
  <c r="L9" i="15"/>
  <c r="J11" i="15"/>
  <c r="L8" i="9"/>
  <c r="L8" i="14" s="1"/>
  <c r="L8" i="15" s="1"/>
  <c r="L8" i="16" s="1"/>
  <c r="P11" i="9"/>
  <c r="P11" i="14" s="1"/>
  <c r="D8" i="16"/>
  <c r="D8" i="17" s="1"/>
  <c r="D8" i="19" s="1"/>
  <c r="R14" i="16"/>
  <c r="J9" i="17"/>
  <c r="P25" i="16"/>
  <c r="P25" i="17" s="1"/>
  <c r="D22" i="16"/>
  <c r="F8" i="17"/>
  <c r="L24" i="17"/>
  <c r="L24" i="19" s="1"/>
  <c r="N14" i="16"/>
  <c r="N8" i="16"/>
  <c r="N8" i="17" s="1"/>
  <c r="F25" i="16"/>
  <c r="P22" i="16"/>
  <c r="L15" i="16"/>
  <c r="L15" i="17" s="1"/>
  <c r="H10" i="16"/>
  <c r="R24" i="16"/>
  <c r="J9" i="19"/>
  <c r="P24" i="19"/>
  <c r="N14" i="17"/>
  <c r="D24" i="9"/>
  <c r="J14" i="16"/>
  <c r="H8" i="16"/>
  <c r="H8" i="17"/>
  <c r="P26" i="16"/>
  <c r="P12" i="16"/>
  <c r="F11" i="1"/>
  <c r="R15" i="16"/>
  <c r="L11" i="17"/>
  <c r="L11" i="19" s="1"/>
  <c r="L13" i="19"/>
  <c r="N16" i="16"/>
  <c r="J10" i="16"/>
  <c r="P12" i="17"/>
  <c r="R25" i="16"/>
  <c r="P25" i="19"/>
  <c r="F26" i="16"/>
  <c r="P8" i="19"/>
  <c r="J10" i="17"/>
  <c r="H14" i="16"/>
  <c r="N12" i="16"/>
  <c r="P12" i="19"/>
  <c r="P23" i="16"/>
  <c r="R14" i="17"/>
  <c r="N17" i="15"/>
  <c r="N17" i="16" s="1"/>
  <c r="T23" i="15"/>
  <c r="T23" i="16" s="1"/>
  <c r="T23" i="17" s="1"/>
  <c r="F17" i="9"/>
  <c r="F17" i="14" s="1"/>
  <c r="F17" i="15" s="1"/>
  <c r="R11" i="15"/>
  <c r="R11" i="16" s="1"/>
  <c r="T25" i="15"/>
  <c r="L26" i="9"/>
  <c r="L26" i="14" s="1"/>
  <c r="T26" i="15"/>
  <c r="T26" i="16" s="1"/>
  <c r="T26" i="17" s="1"/>
  <c r="T26" i="19" s="1"/>
  <c r="N22" i="15"/>
  <c r="N22" i="16" s="1"/>
  <c r="N22" i="17" s="1"/>
  <c r="H25" i="9"/>
  <c r="H25" i="14" s="1"/>
  <c r="H25" i="15" s="1"/>
  <c r="H25" i="16" s="1"/>
  <c r="H25" i="17" s="1"/>
  <c r="H25" i="19" s="1"/>
  <c r="T22" i="9"/>
  <c r="R26" i="15"/>
  <c r="R26" i="16" s="1"/>
  <c r="R26" i="17" s="1"/>
  <c r="J23" i="15"/>
  <c r="L22" i="15"/>
  <c r="L22" i="16" s="1"/>
  <c r="L22" i="17" s="1"/>
  <c r="J17" i="9"/>
  <c r="N11" i="9"/>
  <c r="L23" i="9"/>
  <c r="L9" i="16"/>
  <c r="L9" i="17" s="1"/>
  <c r="D10" i="16"/>
  <c r="D10" i="17" s="1"/>
  <c r="T25" i="16"/>
  <c r="T25" i="17" s="1"/>
  <c r="T25" i="19" s="1"/>
  <c r="L10" i="15"/>
  <c r="H16" i="16"/>
  <c r="H16" i="17" s="1"/>
  <c r="D22" i="17"/>
  <c r="D22" i="19" s="1"/>
  <c r="H12" i="16"/>
  <c r="J12" i="16"/>
  <c r="J12" i="17" s="1"/>
  <c r="F10" i="9"/>
  <c r="F10" i="14" s="1"/>
  <c r="F17" i="16"/>
  <c r="T24" i="16"/>
  <c r="H23" i="16"/>
  <c r="H23" i="17" s="1"/>
  <c r="H23" i="19" s="1"/>
  <c r="R10" i="17"/>
  <c r="R10" i="19" s="1"/>
  <c r="J15" i="16"/>
  <c r="J15" i="17" s="1"/>
  <c r="J15" i="19" s="1"/>
  <c r="P13" i="16"/>
  <c r="F8" i="19"/>
  <c r="H12" i="17"/>
  <c r="H12" i="19" s="1"/>
  <c r="D25" i="1"/>
  <c r="P16" i="16"/>
  <c r="H15" i="16"/>
  <c r="H15" i="17" s="1"/>
  <c r="H15" i="19" s="1"/>
  <c r="J16" i="16"/>
  <c r="L16" i="16"/>
  <c r="P14" i="17"/>
  <c r="P14" i="19" s="1"/>
  <c r="R13" i="17"/>
  <c r="R13" i="19" s="1"/>
  <c r="H24" i="16"/>
  <c r="T23" i="19"/>
  <c r="H16" i="19"/>
  <c r="R26" i="19"/>
  <c r="J25" i="16"/>
  <c r="J25" i="17" s="1"/>
  <c r="N15" i="16"/>
  <c r="P16" i="17"/>
  <c r="P16" i="19" s="1"/>
  <c r="N26" i="19"/>
  <c r="L15" i="19"/>
  <c r="L17" i="19"/>
  <c r="D11" i="9"/>
  <c r="L10" i="16"/>
  <c r="L10" i="17" s="1"/>
  <c r="L10" i="19" s="1"/>
  <c r="N14" i="19"/>
  <c r="D17" i="16"/>
  <c r="D24" i="14"/>
  <c r="P17" i="17"/>
  <c r="H13" i="17"/>
  <c r="H13" i="19" s="1"/>
  <c r="R12" i="14"/>
  <c r="N9" i="14"/>
  <c r="F9" i="14"/>
  <c r="R16" i="14"/>
  <c r="J26" i="14"/>
  <c r="J8" i="14"/>
  <c r="J24" i="14"/>
  <c r="J11" i="16"/>
  <c r="J11" i="17" s="1"/>
  <c r="T22" i="14"/>
  <c r="J23" i="16"/>
  <c r="J23" i="17" s="1"/>
  <c r="J23" i="19" s="1"/>
  <c r="J17" i="14"/>
  <c r="N11" i="14"/>
  <c r="L23" i="14"/>
  <c r="R12" i="15"/>
  <c r="R12" i="16" s="1"/>
  <c r="R12" i="17" s="1"/>
  <c r="R12" i="19" s="1"/>
  <c r="N9" i="15"/>
  <c r="N9" i="16" s="1"/>
  <c r="N9" i="17" s="1"/>
  <c r="F9" i="15"/>
  <c r="F9" i="16" s="1"/>
  <c r="F9" i="17" s="1"/>
  <c r="J8" i="15"/>
  <c r="J17" i="15"/>
  <c r="J8" i="16"/>
  <c r="J8" i="17" s="1"/>
  <c r="J8" i="19" s="1"/>
  <c r="J17" i="16"/>
  <c r="X23" i="2" l="1"/>
  <c r="Y23" i="2" s="1"/>
  <c r="X9" i="2"/>
  <c r="Y9" i="2" s="1"/>
  <c r="W8" i="2"/>
  <c r="Y8" i="2" s="1"/>
  <c r="X22" i="2"/>
  <c r="Y22" i="2" s="1"/>
  <c r="W17" i="2"/>
  <c r="Y17" i="2" s="1"/>
  <c r="U17" i="15"/>
  <c r="V17" i="15" s="1"/>
  <c r="X17" i="15" s="1"/>
  <c r="U23" i="14"/>
  <c r="U11" i="14"/>
  <c r="U17" i="14"/>
  <c r="V17" i="14" s="1"/>
  <c r="X17" i="14" s="1"/>
  <c r="U22" i="14"/>
  <c r="V22" i="14" s="1"/>
  <c r="X22" i="14" s="1"/>
  <c r="U24" i="14"/>
  <c r="V24" i="14" s="1"/>
  <c r="U8" i="14"/>
  <c r="V8" i="14" s="1"/>
  <c r="X8" i="14" s="1"/>
  <c r="U26" i="14"/>
  <c r="U16" i="14"/>
  <c r="U9" i="14"/>
  <c r="V9" i="14" s="1"/>
  <c r="U12" i="14"/>
  <c r="U23" i="9"/>
  <c r="V23" i="9" s="1"/>
  <c r="U11" i="9"/>
  <c r="U17" i="9"/>
  <c r="V17" i="9" s="1"/>
  <c r="U22" i="9"/>
  <c r="V22" i="9" s="1"/>
  <c r="U24" i="9"/>
  <c r="V24" i="9" s="1"/>
  <c r="X24" i="9" s="1"/>
  <c r="U8" i="9"/>
  <c r="V8" i="9" s="1"/>
  <c r="U26" i="9"/>
  <c r="U16" i="9"/>
  <c r="V10" i="2"/>
  <c r="W10" i="2" s="1"/>
  <c r="U13" i="15"/>
  <c r="U15" i="15"/>
  <c r="U25" i="15"/>
  <c r="U9" i="9"/>
  <c r="V9" i="9" s="1"/>
  <c r="U12" i="9"/>
  <c r="V23" i="14"/>
  <c r="X23" i="14" s="1"/>
  <c r="V10" i="9"/>
  <c r="W10" i="9" s="1"/>
  <c r="V10" i="14"/>
  <c r="X10" i="14" s="1"/>
  <c r="Y23" i="1"/>
  <c r="AA23" i="1" s="1"/>
  <c r="AB23" i="1" s="1"/>
  <c r="AD23" i="1" s="1"/>
  <c r="W24" i="2"/>
  <c r="Y24" i="2" s="1"/>
  <c r="Y9" i="1"/>
  <c r="AA9" i="1" s="1"/>
  <c r="Y8" i="1"/>
  <c r="AA8" i="1" s="1"/>
  <c r="Y17" i="1"/>
  <c r="AA17" i="1" s="1"/>
  <c r="Y22" i="1"/>
  <c r="AA22" i="1" s="1"/>
  <c r="AB22" i="1" s="1"/>
  <c r="AD22" i="1" s="1"/>
  <c r="V11" i="1"/>
  <c r="V25" i="1"/>
  <c r="AC26" i="1"/>
  <c r="E12" i="1"/>
  <c r="C13" i="1"/>
  <c r="X10" i="1"/>
  <c r="W10" i="1"/>
  <c r="X24" i="1"/>
  <c r="W24" i="1"/>
  <c r="E12" i="2"/>
  <c r="C13" i="2"/>
  <c r="AC26" i="2"/>
  <c r="C15" i="9"/>
  <c r="E14" i="9"/>
  <c r="E12" i="14"/>
  <c r="C13" i="14"/>
  <c r="U10" i="15"/>
  <c r="U12" i="15"/>
  <c r="U14" i="15"/>
  <c r="C15" i="15"/>
  <c r="E14" i="15"/>
  <c r="U25" i="16"/>
  <c r="U17" i="16"/>
  <c r="V17" i="16" s="1"/>
  <c r="U13" i="16"/>
  <c r="U10" i="16"/>
  <c r="U15" i="16"/>
  <c r="E12" i="16"/>
  <c r="C13" i="16"/>
  <c r="AC26" i="16"/>
  <c r="E12" i="17"/>
  <c r="C13" i="17"/>
  <c r="AC26" i="17"/>
  <c r="AC26" i="19"/>
  <c r="E12" i="19"/>
  <c r="C13" i="19"/>
  <c r="C15" i="20"/>
  <c r="E14" i="20"/>
  <c r="E12" i="21"/>
  <c r="C13" i="21"/>
  <c r="AC26" i="21"/>
  <c r="E12" i="22"/>
  <c r="C13" i="22"/>
  <c r="AC26" i="22"/>
  <c r="D33" i="25"/>
  <c r="K52" i="25"/>
  <c r="D41" i="25"/>
  <c r="D49" i="25"/>
  <c r="D48" i="25"/>
  <c r="D46" i="25"/>
  <c r="D50" i="25"/>
  <c r="D40" i="25"/>
  <c r="E40" i="25" s="1"/>
  <c r="H40" i="25" s="1"/>
  <c r="J40" i="25" s="1"/>
  <c r="D45" i="25"/>
  <c r="D42" i="25"/>
  <c r="D43" i="25"/>
  <c r="D47" i="25"/>
  <c r="E38" i="25"/>
  <c r="H38" i="25" s="1"/>
  <c r="J38" i="25" s="1"/>
  <c r="I39" i="25"/>
  <c r="E25" i="25"/>
  <c r="H25" i="25" s="1"/>
  <c r="I25" i="25" s="1"/>
  <c r="E22" i="25"/>
  <c r="H22" i="25" s="1"/>
  <c r="J18" i="25"/>
  <c r="I18" i="25"/>
  <c r="E26" i="25"/>
  <c r="H26" i="25" s="1"/>
  <c r="E29" i="25"/>
  <c r="H29" i="25" s="1"/>
  <c r="E30" i="25"/>
  <c r="H30" i="25" s="1"/>
  <c r="E23" i="25"/>
  <c r="H23" i="25" s="1"/>
  <c r="J25" i="25"/>
  <c r="E21" i="25"/>
  <c r="H21" i="25" s="1"/>
  <c r="J19" i="25"/>
  <c r="I19" i="25"/>
  <c r="E27" i="25"/>
  <c r="H27" i="25" s="1"/>
  <c r="E31" i="25"/>
  <c r="H31" i="25" s="1"/>
  <c r="E28" i="25"/>
  <c r="H28" i="25" s="1"/>
  <c r="E20" i="25"/>
  <c r="H20" i="25" s="1"/>
  <c r="E24" i="25"/>
  <c r="H24" i="25" s="1"/>
  <c r="J17" i="17"/>
  <c r="N9" i="19"/>
  <c r="J11" i="19"/>
  <c r="J26" i="15"/>
  <c r="D24" i="15"/>
  <c r="H24" i="17"/>
  <c r="H24" i="19" s="1"/>
  <c r="P13" i="17"/>
  <c r="P13" i="19" s="1"/>
  <c r="D10" i="19"/>
  <c r="N22" i="19"/>
  <c r="R14" i="19"/>
  <c r="J10" i="19"/>
  <c r="R15" i="17"/>
  <c r="J14" i="17"/>
  <c r="F25" i="17"/>
  <c r="N23" i="15"/>
  <c r="N23" i="16" s="1"/>
  <c r="N23" i="17" s="1"/>
  <c r="N23" i="19" s="1"/>
  <c r="R8" i="15"/>
  <c r="N10" i="17"/>
  <c r="N24" i="17"/>
  <c r="P9" i="15"/>
  <c r="L14" i="16"/>
  <c r="H9" i="15"/>
  <c r="H9" i="16" s="1"/>
  <c r="H9" i="17" s="1"/>
  <c r="H9" i="19" s="1"/>
  <c r="D23" i="15"/>
  <c r="D23" i="16" s="1"/>
  <c r="D12" i="1"/>
  <c r="L23" i="15"/>
  <c r="J24" i="15"/>
  <c r="D11" i="14"/>
  <c r="L16" i="17"/>
  <c r="T24" i="17"/>
  <c r="L9" i="19"/>
  <c r="L22" i="19"/>
  <c r="L26" i="15"/>
  <c r="L26" i="16" s="1"/>
  <c r="L26" i="17" s="1"/>
  <c r="L26" i="19" s="1"/>
  <c r="P23" i="17"/>
  <c r="F26" i="17"/>
  <c r="F11" i="2"/>
  <c r="R24" i="17"/>
  <c r="N8" i="19"/>
  <c r="F22" i="15"/>
  <c r="F22" i="16" s="1"/>
  <c r="F22" i="17" s="1"/>
  <c r="F22" i="19" s="1"/>
  <c r="R23" i="17"/>
  <c r="P10" i="19"/>
  <c r="J22" i="17"/>
  <c r="F23" i="15"/>
  <c r="F23" i="16" s="1"/>
  <c r="P15" i="17"/>
  <c r="J13" i="17"/>
  <c r="D12" i="2"/>
  <c r="F12" i="1"/>
  <c r="F12" i="2" s="1"/>
  <c r="D24" i="16"/>
  <c r="D12" i="9"/>
  <c r="T22" i="15"/>
  <c r="R16" i="15"/>
  <c r="N15" i="17"/>
  <c r="J16" i="17"/>
  <c r="F10" i="15"/>
  <c r="R11" i="17"/>
  <c r="N12" i="17"/>
  <c r="R25" i="17"/>
  <c r="P26" i="17"/>
  <c r="H10" i="17"/>
  <c r="H10" i="19" s="1"/>
  <c r="P11" i="15"/>
  <c r="P11" i="16" s="1"/>
  <c r="R17" i="17"/>
  <c r="L12" i="16"/>
  <c r="R9" i="17"/>
  <c r="H11" i="17"/>
  <c r="H11" i="19" s="1"/>
  <c r="R22" i="17"/>
  <c r="H17" i="17"/>
  <c r="Z22" i="2"/>
  <c r="F9" i="19"/>
  <c r="N11" i="15"/>
  <c r="P17" i="19"/>
  <c r="J25" i="19"/>
  <c r="D25" i="2"/>
  <c r="J12" i="19"/>
  <c r="N17" i="17"/>
  <c r="N17" i="19" s="1"/>
  <c r="H14" i="17"/>
  <c r="N16" i="17"/>
  <c r="H8" i="19"/>
  <c r="P22" i="17"/>
  <c r="L8" i="17"/>
  <c r="F24" i="17"/>
  <c r="F24" i="19" s="1"/>
  <c r="N25" i="17"/>
  <c r="L25" i="17"/>
  <c r="N13" i="17"/>
  <c r="N13" i="19" s="1"/>
  <c r="H22" i="15"/>
  <c r="H22" i="16" s="1"/>
  <c r="H22" i="17" s="1"/>
  <c r="H22" i="19" s="1"/>
  <c r="D11" i="15"/>
  <c r="Z23" i="2"/>
  <c r="D26" i="1"/>
  <c r="F10" i="16"/>
  <c r="J26" i="16"/>
  <c r="R8" i="16"/>
  <c r="P9" i="16"/>
  <c r="L23" i="16"/>
  <c r="J24" i="16"/>
  <c r="F11" i="9"/>
  <c r="F11" i="14" s="1"/>
  <c r="J22" i="19"/>
  <c r="J13" i="19"/>
  <c r="T22" i="16"/>
  <c r="R16" i="16"/>
  <c r="L12" i="17"/>
  <c r="N11" i="16"/>
  <c r="L8" i="19"/>
  <c r="L25" i="19"/>
  <c r="J26" i="17"/>
  <c r="L23" i="17"/>
  <c r="J24" i="17"/>
  <c r="T22" i="17"/>
  <c r="N11" i="17"/>
  <c r="J24" i="19"/>
  <c r="N11" i="19"/>
  <c r="W10" i="14" l="1"/>
  <c r="Y10" i="14" s="1"/>
  <c r="W17" i="15"/>
  <c r="Y17" i="15" s="1"/>
  <c r="W23" i="14"/>
  <c r="Y23" i="14" s="1"/>
  <c r="W22" i="14"/>
  <c r="Y22" i="14" s="1"/>
  <c r="W17" i="14"/>
  <c r="Y17" i="14" s="1"/>
  <c r="X10" i="2"/>
  <c r="Y10" i="2" s="1"/>
  <c r="W8" i="14"/>
  <c r="Y8" i="14" s="1"/>
  <c r="W24" i="9"/>
  <c r="Y24" i="9" s="1"/>
  <c r="U24" i="17"/>
  <c r="U23" i="17"/>
  <c r="U26" i="17"/>
  <c r="U11" i="16"/>
  <c r="U12" i="17"/>
  <c r="U16" i="16"/>
  <c r="U22" i="16"/>
  <c r="V22" i="16" s="1"/>
  <c r="X22" i="16" s="1"/>
  <c r="U13" i="19"/>
  <c r="U24" i="16"/>
  <c r="V24" i="16" s="1"/>
  <c r="U23" i="16"/>
  <c r="V23" i="16" s="1"/>
  <c r="X23" i="16" s="1"/>
  <c r="U9" i="16"/>
  <c r="V9" i="16" s="1"/>
  <c r="W9" i="16" s="1"/>
  <c r="U8" i="16"/>
  <c r="V8" i="16" s="1"/>
  <c r="X8" i="16" s="1"/>
  <c r="U26" i="16"/>
  <c r="U25" i="17"/>
  <c r="V25" i="2"/>
  <c r="X25" i="2" s="1"/>
  <c r="U11" i="15"/>
  <c r="U12" i="16"/>
  <c r="U15" i="17"/>
  <c r="U16" i="15"/>
  <c r="U22" i="15"/>
  <c r="V22" i="15" s="1"/>
  <c r="U13" i="17"/>
  <c r="U22" i="17"/>
  <c r="V22" i="17" s="1"/>
  <c r="W22" i="17" s="1"/>
  <c r="V11" i="2"/>
  <c r="X11" i="2" s="1"/>
  <c r="U24" i="15"/>
  <c r="V24" i="15" s="1"/>
  <c r="U23" i="15"/>
  <c r="V23" i="15" s="1"/>
  <c r="U14" i="16"/>
  <c r="U9" i="15"/>
  <c r="V9" i="15" s="1"/>
  <c r="U10" i="17"/>
  <c r="U8" i="15"/>
  <c r="V8" i="15" s="1"/>
  <c r="U26" i="15"/>
  <c r="U17" i="17"/>
  <c r="X9" i="14"/>
  <c r="W9" i="14"/>
  <c r="X8" i="9"/>
  <c r="W8" i="9"/>
  <c r="X22" i="9"/>
  <c r="W22" i="9"/>
  <c r="X9" i="9"/>
  <c r="W9" i="9"/>
  <c r="X23" i="9"/>
  <c r="W23" i="9"/>
  <c r="V10" i="15"/>
  <c r="X10" i="15" s="1"/>
  <c r="W17" i="9"/>
  <c r="X17" i="9"/>
  <c r="V11" i="14"/>
  <c r="X11" i="14" s="1"/>
  <c r="V11" i="9"/>
  <c r="X10" i="9"/>
  <c r="Y10" i="9" s="1"/>
  <c r="Y10" i="1"/>
  <c r="AA10" i="1" s="1"/>
  <c r="Y24" i="1"/>
  <c r="AA24" i="1" s="1"/>
  <c r="AB24" i="1" s="1"/>
  <c r="AD24" i="1" s="1"/>
  <c r="V12" i="1"/>
  <c r="V26" i="1"/>
  <c r="E13" i="1"/>
  <c r="C14" i="1"/>
  <c r="AC17" i="1"/>
  <c r="AB17" i="1"/>
  <c r="AB9" i="1"/>
  <c r="AC9" i="1"/>
  <c r="AC8" i="1"/>
  <c r="AB8" i="1"/>
  <c r="W25" i="1"/>
  <c r="X25" i="1"/>
  <c r="W11" i="1"/>
  <c r="X11" i="1"/>
  <c r="AA22" i="2"/>
  <c r="AB22" i="2" s="1"/>
  <c r="AD22" i="2" s="1"/>
  <c r="V12" i="2"/>
  <c r="AA23" i="2"/>
  <c r="AB23" i="2" s="1"/>
  <c r="AD23" i="2" s="1"/>
  <c r="E13" i="2"/>
  <c r="C14" i="2"/>
  <c r="E15" i="9"/>
  <c r="C16" i="9"/>
  <c r="E13" i="14"/>
  <c r="C14" i="14"/>
  <c r="W11" i="14"/>
  <c r="X24" i="14"/>
  <c r="W24" i="14"/>
  <c r="E15" i="15"/>
  <c r="C16" i="15"/>
  <c r="V10" i="16"/>
  <c r="W17" i="16"/>
  <c r="X17" i="16"/>
  <c r="E13" i="16"/>
  <c r="C14" i="16"/>
  <c r="E13" i="17"/>
  <c r="C14" i="17"/>
  <c r="E13" i="19"/>
  <c r="C14" i="19"/>
  <c r="E15" i="20"/>
  <c r="C16" i="20"/>
  <c r="E13" i="21"/>
  <c r="C14" i="21"/>
  <c r="E13" i="22"/>
  <c r="C14" i="22"/>
  <c r="E41" i="25"/>
  <c r="H41" i="25" s="1"/>
  <c r="J41" i="25" s="1"/>
  <c r="N52" i="25"/>
  <c r="M52" i="25"/>
  <c r="E42" i="25"/>
  <c r="H42" i="25" s="1"/>
  <c r="I42" i="25" s="1"/>
  <c r="I40" i="25"/>
  <c r="I38" i="25"/>
  <c r="K38" i="25" s="1"/>
  <c r="L38" i="25" s="1"/>
  <c r="K39" i="25" s="1"/>
  <c r="E51" i="25"/>
  <c r="H51" i="25" s="1"/>
  <c r="D53" i="25"/>
  <c r="E49" i="25"/>
  <c r="H49" i="25" s="1"/>
  <c r="E44" i="25"/>
  <c r="H44" i="25" s="1"/>
  <c r="E46" i="25"/>
  <c r="H46" i="25" s="1"/>
  <c r="E43" i="25"/>
  <c r="H43" i="25" s="1"/>
  <c r="K18" i="25"/>
  <c r="J31" i="25"/>
  <c r="I31" i="25"/>
  <c r="J20" i="25"/>
  <c r="I20" i="25"/>
  <c r="J29" i="25"/>
  <c r="I29" i="25"/>
  <c r="I26" i="25"/>
  <c r="J26" i="25"/>
  <c r="J22" i="25"/>
  <c r="I22" i="25"/>
  <c r="I24" i="25"/>
  <c r="K24" i="25" s="1"/>
  <c r="M24" i="25" s="1"/>
  <c r="J24" i="25"/>
  <c r="J28" i="25"/>
  <c r="I28" i="25"/>
  <c r="I23" i="25"/>
  <c r="J23" i="25"/>
  <c r="J27" i="25"/>
  <c r="I27" i="25"/>
  <c r="I21" i="25"/>
  <c r="J21" i="25"/>
  <c r="J30" i="25"/>
  <c r="I30" i="25"/>
  <c r="L23" i="19"/>
  <c r="R16" i="17"/>
  <c r="F10" i="17"/>
  <c r="H14" i="19"/>
  <c r="R9" i="19"/>
  <c r="P26" i="19"/>
  <c r="J16" i="19"/>
  <c r="R23" i="19"/>
  <c r="P23" i="19"/>
  <c r="Z8" i="2"/>
  <c r="D13" i="1"/>
  <c r="R8" i="17"/>
  <c r="D26" i="2"/>
  <c r="P22" i="19"/>
  <c r="R25" i="19"/>
  <c r="P15" i="19"/>
  <c r="R24" i="19"/>
  <c r="R15" i="19"/>
  <c r="Z9" i="2"/>
  <c r="F13" i="1"/>
  <c r="T22" i="19"/>
  <c r="J26" i="19"/>
  <c r="L12" i="19"/>
  <c r="D25" i="9"/>
  <c r="H17" i="19"/>
  <c r="R17" i="19"/>
  <c r="N12" i="19"/>
  <c r="N15" i="19"/>
  <c r="D12" i="14"/>
  <c r="D12" i="15" s="1"/>
  <c r="F23" i="17"/>
  <c r="T24" i="19"/>
  <c r="D23" i="17"/>
  <c r="D23" i="19" s="1"/>
  <c r="N24" i="19"/>
  <c r="F25" i="19"/>
  <c r="J17" i="19"/>
  <c r="Z22" i="9"/>
  <c r="D11" i="16"/>
  <c r="D13" i="2"/>
  <c r="P9" i="17"/>
  <c r="N25" i="19"/>
  <c r="N16" i="19"/>
  <c r="R22" i="19"/>
  <c r="P11" i="17"/>
  <c r="R11" i="19"/>
  <c r="D24" i="17"/>
  <c r="F26" i="19"/>
  <c r="L16" i="19"/>
  <c r="L14" i="17"/>
  <c r="N10" i="19"/>
  <c r="J14" i="19"/>
  <c r="F11" i="15"/>
  <c r="F11" i="16" s="1"/>
  <c r="F12" i="9"/>
  <c r="F12" i="14" s="1"/>
  <c r="Z24" i="2"/>
  <c r="Z17" i="2"/>
  <c r="Z23" i="9"/>
  <c r="F10" i="19"/>
  <c r="D25" i="14"/>
  <c r="P9" i="19"/>
  <c r="P11" i="19"/>
  <c r="L14" i="19"/>
  <c r="D25" i="15"/>
  <c r="W8" i="16" l="1"/>
  <c r="Y8" i="16" s="1"/>
  <c r="W25" i="2"/>
  <c r="Y25" i="2" s="1"/>
  <c r="X22" i="17"/>
  <c r="Y9" i="14"/>
  <c r="X9" i="16"/>
  <c r="Y9" i="16" s="1"/>
  <c r="W22" i="16"/>
  <c r="Y22" i="16" s="1"/>
  <c r="W10" i="15"/>
  <c r="Y10" i="15" s="1"/>
  <c r="W11" i="2"/>
  <c r="Y11" i="2" s="1"/>
  <c r="W23" i="16"/>
  <c r="Y23" i="16" s="1"/>
  <c r="X24" i="15"/>
  <c r="W24" i="15"/>
  <c r="V25" i="15"/>
  <c r="W25" i="15" s="1"/>
  <c r="U11" i="19"/>
  <c r="U9" i="19"/>
  <c r="V9" i="19" s="1"/>
  <c r="V25" i="14"/>
  <c r="W25" i="14" s="1"/>
  <c r="U14" i="19"/>
  <c r="U10" i="19"/>
  <c r="V10" i="19" s="1"/>
  <c r="U14" i="17"/>
  <c r="V24" i="17"/>
  <c r="X24" i="17" s="1"/>
  <c r="U11" i="17"/>
  <c r="U25" i="19"/>
  <c r="U9" i="17"/>
  <c r="V9" i="17" s="1"/>
  <c r="U17" i="19"/>
  <c r="U24" i="19"/>
  <c r="U15" i="19"/>
  <c r="V25" i="9"/>
  <c r="U12" i="19"/>
  <c r="U26" i="19"/>
  <c r="U22" i="19"/>
  <c r="V22" i="19" s="1"/>
  <c r="V26" i="2"/>
  <c r="X26" i="2" s="1"/>
  <c r="U8" i="17"/>
  <c r="V8" i="17" s="1"/>
  <c r="V10" i="17"/>
  <c r="X10" i="17" s="1"/>
  <c r="U16" i="17"/>
  <c r="U23" i="19"/>
  <c r="Y17" i="9"/>
  <c r="Y9" i="9"/>
  <c r="Y8" i="9"/>
  <c r="X8" i="15"/>
  <c r="W8" i="15"/>
  <c r="X9" i="15"/>
  <c r="W9" i="15"/>
  <c r="X23" i="15"/>
  <c r="W23" i="15"/>
  <c r="X22" i="15"/>
  <c r="W22" i="15"/>
  <c r="V23" i="17"/>
  <c r="Y23" i="9"/>
  <c r="AA23" i="9" s="1"/>
  <c r="AB23" i="9" s="1"/>
  <c r="AD23" i="9" s="1"/>
  <c r="Y22" i="9"/>
  <c r="AA22" i="9" s="1"/>
  <c r="AB22" i="9" s="1"/>
  <c r="AD22" i="9" s="1"/>
  <c r="V12" i="14"/>
  <c r="W12" i="14" s="1"/>
  <c r="V11" i="16"/>
  <c r="V12" i="9"/>
  <c r="X12" i="9" s="1"/>
  <c r="V11" i="15"/>
  <c r="X11" i="9"/>
  <c r="W11" i="9"/>
  <c r="Y11" i="1"/>
  <c r="AA11" i="1" s="1"/>
  <c r="Y25" i="1"/>
  <c r="AA25" i="1" s="1"/>
  <c r="AB25" i="1" s="1"/>
  <c r="AD25" i="1" s="1"/>
  <c r="AA9" i="2"/>
  <c r="AC9" i="2" s="1"/>
  <c r="AA17" i="2"/>
  <c r="AC17" i="2" s="1"/>
  <c r="AA24" i="2"/>
  <c r="AB24" i="2" s="1"/>
  <c r="AD24" i="2" s="1"/>
  <c r="AA8" i="2"/>
  <c r="AC8" i="2" s="1"/>
  <c r="V13" i="1"/>
  <c r="AD9" i="1"/>
  <c r="AD17" i="1"/>
  <c r="AD8" i="1"/>
  <c r="W26" i="1"/>
  <c r="X26" i="1"/>
  <c r="C15" i="1"/>
  <c r="E14" i="1"/>
  <c r="AB10" i="1"/>
  <c r="AC10" i="1"/>
  <c r="X12" i="1"/>
  <c r="W12" i="1"/>
  <c r="C15" i="2"/>
  <c r="E14" i="2"/>
  <c r="W12" i="2"/>
  <c r="X12" i="2"/>
  <c r="Y24" i="14"/>
  <c r="Y11" i="14"/>
  <c r="E16" i="9"/>
  <c r="Y17" i="16"/>
  <c r="C15" i="14"/>
  <c r="E14" i="14"/>
  <c r="Y22" i="17"/>
  <c r="E16" i="15"/>
  <c r="X24" i="16"/>
  <c r="W24" i="16"/>
  <c r="C15" i="16"/>
  <c r="E14" i="16"/>
  <c r="X10" i="16"/>
  <c r="W10" i="16"/>
  <c r="C15" i="17"/>
  <c r="E14" i="17"/>
  <c r="C15" i="19"/>
  <c r="E14" i="19"/>
  <c r="E16" i="20"/>
  <c r="C15" i="21"/>
  <c r="E14" i="21"/>
  <c r="C15" i="22"/>
  <c r="E14" i="22"/>
  <c r="I41" i="25"/>
  <c r="M18" i="25"/>
  <c r="J42" i="25"/>
  <c r="M38" i="25"/>
  <c r="N38" i="25"/>
  <c r="I49" i="25"/>
  <c r="J49" i="25"/>
  <c r="I43" i="25"/>
  <c r="J43" i="25"/>
  <c r="J46" i="25"/>
  <c r="I46" i="25"/>
  <c r="J51" i="25"/>
  <c r="I51" i="25"/>
  <c r="K51" i="25" s="1"/>
  <c r="M51" i="25" s="1"/>
  <c r="J44" i="25"/>
  <c r="I44" i="25"/>
  <c r="K44" i="25" s="1"/>
  <c r="M44" i="25" s="1"/>
  <c r="E45" i="25"/>
  <c r="H45" i="25" s="1"/>
  <c r="E50" i="25"/>
  <c r="H50" i="25" s="1"/>
  <c r="E48" i="25"/>
  <c r="H48" i="25" s="1"/>
  <c r="E47" i="25"/>
  <c r="H47" i="25" s="1"/>
  <c r="L18" i="25"/>
  <c r="K19" i="25" s="1"/>
  <c r="L19" i="25" s="1"/>
  <c r="K20" i="25" s="1"/>
  <c r="N18" i="25"/>
  <c r="L39" i="25"/>
  <c r="K40" i="25" s="1"/>
  <c r="N39" i="25"/>
  <c r="M39" i="25"/>
  <c r="D25" i="16"/>
  <c r="F12" i="15"/>
  <c r="D14" i="1"/>
  <c r="D11" i="17"/>
  <c r="D26" i="9"/>
  <c r="D12" i="16"/>
  <c r="Z25" i="2"/>
  <c r="Z10" i="2"/>
  <c r="Z24" i="9"/>
  <c r="F13" i="2"/>
  <c r="R16" i="19"/>
  <c r="F12" i="16"/>
  <c r="F11" i="17"/>
  <c r="D24" i="19"/>
  <c r="F23" i="19"/>
  <c r="F14" i="1"/>
  <c r="F14" i="2" s="1"/>
  <c r="D13" i="9"/>
  <c r="R8" i="19"/>
  <c r="F13" i="9"/>
  <c r="F13" i="14" s="1"/>
  <c r="D11" i="19"/>
  <c r="D25" i="17"/>
  <c r="D26" i="14"/>
  <c r="D26" i="15"/>
  <c r="D26" i="16"/>
  <c r="D26" i="17"/>
  <c r="AB17" i="2" l="1"/>
  <c r="Y24" i="15"/>
  <c r="W12" i="9"/>
  <c r="X25" i="14"/>
  <c r="Y25" i="14" s="1"/>
  <c r="X12" i="14"/>
  <c r="Y12" i="14" s="1"/>
  <c r="X25" i="15"/>
  <c r="W10" i="17"/>
  <c r="Y10" i="17" s="1"/>
  <c r="Y22" i="15"/>
  <c r="AB8" i="2"/>
  <c r="Y8" i="15"/>
  <c r="Y11" i="9"/>
  <c r="V26" i="16"/>
  <c r="X26" i="16" s="1"/>
  <c r="V26" i="15"/>
  <c r="W26" i="15" s="1"/>
  <c r="V26" i="14"/>
  <c r="W26" i="14" s="1"/>
  <c r="V25" i="17"/>
  <c r="X25" i="17" s="1"/>
  <c r="U8" i="19"/>
  <c r="V8" i="19" s="1"/>
  <c r="V24" i="19"/>
  <c r="U16" i="19"/>
  <c r="V13" i="2"/>
  <c r="X13" i="2" s="1"/>
  <c r="V26" i="9"/>
  <c r="V25" i="16"/>
  <c r="X10" i="19"/>
  <c r="W10" i="19"/>
  <c r="X9" i="17"/>
  <c r="W9" i="17"/>
  <c r="X9" i="19"/>
  <c r="W9" i="19"/>
  <c r="W24" i="17"/>
  <c r="Y24" i="17" s="1"/>
  <c r="Y12" i="2"/>
  <c r="W26" i="2"/>
  <c r="Y26" i="2" s="1"/>
  <c r="X23" i="17"/>
  <c r="W23" i="17"/>
  <c r="Y23" i="15"/>
  <c r="V23" i="19"/>
  <c r="Y9" i="15"/>
  <c r="X8" i="17"/>
  <c r="W8" i="17"/>
  <c r="X22" i="19"/>
  <c r="W22" i="19"/>
  <c r="X25" i="9"/>
  <c r="W25" i="9"/>
  <c r="V13" i="9"/>
  <c r="X13" i="9" s="1"/>
  <c r="V11" i="17"/>
  <c r="V12" i="16"/>
  <c r="V12" i="15"/>
  <c r="X11" i="16"/>
  <c r="W11" i="16"/>
  <c r="W11" i="15"/>
  <c r="X11" i="15"/>
  <c r="AB9" i="2"/>
  <c r="Y12" i="1"/>
  <c r="AA12" i="1" s="1"/>
  <c r="Y10" i="16"/>
  <c r="Y26" i="1"/>
  <c r="AA26" i="1" s="1"/>
  <c r="AB26" i="1" s="1"/>
  <c r="AD26" i="1" s="1"/>
  <c r="Y25" i="15"/>
  <c r="AA10" i="2"/>
  <c r="AC10" i="2" s="1"/>
  <c r="V14" i="1"/>
  <c r="AB11" i="1"/>
  <c r="AC11" i="1"/>
  <c r="AD10" i="1"/>
  <c r="E15" i="1"/>
  <c r="C16" i="1"/>
  <c r="X13" i="1"/>
  <c r="W13" i="1"/>
  <c r="AA25" i="2"/>
  <c r="AB25" i="2" s="1"/>
  <c r="AD25" i="2" s="1"/>
  <c r="E15" i="2"/>
  <c r="C16" i="2"/>
  <c r="Y12" i="9"/>
  <c r="AA24" i="9"/>
  <c r="AB24" i="9" s="1"/>
  <c r="AD24" i="9" s="1"/>
  <c r="Y24" i="16"/>
  <c r="E15" i="14"/>
  <c r="C16" i="14"/>
  <c r="E15" i="16"/>
  <c r="C16" i="16"/>
  <c r="V26" i="17"/>
  <c r="E15" i="17"/>
  <c r="C16" i="17"/>
  <c r="E15" i="19"/>
  <c r="C16" i="19"/>
  <c r="E15" i="21"/>
  <c r="C16" i="21"/>
  <c r="E15" i="22"/>
  <c r="C16" i="22"/>
  <c r="N19" i="25"/>
  <c r="J45" i="25"/>
  <c r="I45" i="25"/>
  <c r="J47" i="25"/>
  <c r="I47" i="25"/>
  <c r="J50" i="25"/>
  <c r="I50" i="25"/>
  <c r="I48" i="25"/>
  <c r="J48" i="25"/>
  <c r="M19" i="25"/>
  <c r="L40" i="25"/>
  <c r="K41" i="25" s="1"/>
  <c r="M40" i="25"/>
  <c r="N40" i="25"/>
  <c r="N20" i="25"/>
  <c r="M20" i="25"/>
  <c r="L20" i="25"/>
  <c r="K21" i="25" s="1"/>
  <c r="Z17" i="9"/>
  <c r="Z8" i="9"/>
  <c r="D26" i="19"/>
  <c r="D25" i="19"/>
  <c r="D12" i="17"/>
  <c r="Z22" i="14"/>
  <c r="F11" i="19"/>
  <c r="F13" i="15"/>
  <c r="D15" i="1"/>
  <c r="Z9" i="9"/>
  <c r="F14" i="9"/>
  <c r="F14" i="14" s="1"/>
  <c r="F12" i="17"/>
  <c r="D14" i="2"/>
  <c r="Z26" i="2"/>
  <c r="Z11" i="2"/>
  <c r="F13" i="16"/>
  <c r="D13" i="14"/>
  <c r="F15" i="1"/>
  <c r="Z23" i="14"/>
  <c r="Z25" i="9"/>
  <c r="F15" i="2"/>
  <c r="D12" i="19"/>
  <c r="D13" i="15"/>
  <c r="D13" i="16" s="1"/>
  <c r="AA17" i="9" l="1"/>
  <c r="AC17" i="9" s="1"/>
  <c r="AD17" i="2"/>
  <c r="W13" i="9"/>
  <c r="Y13" i="9" s="1"/>
  <c r="W26" i="16"/>
  <c r="Y26" i="16" s="1"/>
  <c r="Y23" i="17"/>
  <c r="AB10" i="2"/>
  <c r="W25" i="17"/>
  <c r="Y25" i="17" s="1"/>
  <c r="X26" i="14"/>
  <c r="Y26" i="14" s="1"/>
  <c r="Y9" i="19"/>
  <c r="Y10" i="19"/>
  <c r="Y8" i="17"/>
  <c r="Y11" i="16"/>
  <c r="Y9" i="17"/>
  <c r="X26" i="15"/>
  <c r="Y26" i="15" s="1"/>
  <c r="W13" i="2"/>
  <c r="Y13" i="2" s="1"/>
  <c r="AA8" i="9"/>
  <c r="AC8" i="9" s="1"/>
  <c r="AD8" i="2"/>
  <c r="V13" i="14"/>
  <c r="V14" i="2"/>
  <c r="X14" i="2" s="1"/>
  <c r="V11" i="19"/>
  <c r="X11" i="19" s="1"/>
  <c r="V25" i="19"/>
  <c r="V26" i="19"/>
  <c r="W26" i="19" s="1"/>
  <c r="W25" i="16"/>
  <c r="X25" i="16"/>
  <c r="Y25" i="9"/>
  <c r="AA25" i="9" s="1"/>
  <c r="AB25" i="9" s="1"/>
  <c r="AD25" i="9" s="1"/>
  <c r="X8" i="19"/>
  <c r="W8" i="19"/>
  <c r="X26" i="9"/>
  <c r="W26" i="9"/>
  <c r="Y11" i="15"/>
  <c r="Y22" i="19"/>
  <c r="X23" i="19"/>
  <c r="W23" i="19"/>
  <c r="W24" i="19"/>
  <c r="X24" i="19"/>
  <c r="V13" i="16"/>
  <c r="V12" i="17"/>
  <c r="V13" i="15"/>
  <c r="X12" i="15"/>
  <c r="W12" i="15"/>
  <c r="X12" i="16"/>
  <c r="W12" i="16"/>
  <c r="W11" i="17"/>
  <c r="X11" i="17"/>
  <c r="AA9" i="9"/>
  <c r="AC9" i="9" s="1"/>
  <c r="Y13" i="1"/>
  <c r="AA13" i="1" s="1"/>
  <c r="AD9" i="2"/>
  <c r="V15" i="1"/>
  <c r="AA11" i="2"/>
  <c r="AC11" i="2" s="1"/>
  <c r="AB12" i="1"/>
  <c r="AC12" i="1"/>
  <c r="E16" i="1"/>
  <c r="X14" i="1"/>
  <c r="W14" i="1"/>
  <c r="AD11" i="1"/>
  <c r="AA26" i="2"/>
  <c r="AB26" i="2" s="1"/>
  <c r="AD26" i="2" s="1"/>
  <c r="E16" i="2"/>
  <c r="AD10" i="2"/>
  <c r="AA23" i="14"/>
  <c r="AB23" i="14" s="1"/>
  <c r="AD23" i="14" s="1"/>
  <c r="AA22" i="14"/>
  <c r="AB22" i="14" s="1"/>
  <c r="AD22" i="14" s="1"/>
  <c r="E16" i="14"/>
  <c r="E16" i="16"/>
  <c r="E16" i="17"/>
  <c r="W26" i="17"/>
  <c r="X26" i="17"/>
  <c r="E16" i="19"/>
  <c r="E16" i="21"/>
  <c r="E16" i="22"/>
  <c r="M41" i="25"/>
  <c r="L41" i="25"/>
  <c r="K42" i="25" s="1"/>
  <c r="N42" i="25" s="1"/>
  <c r="N41" i="25"/>
  <c r="N21" i="25"/>
  <c r="M21" i="25"/>
  <c r="L21" i="25"/>
  <c r="K22" i="25" s="1"/>
  <c r="Z10" i="9"/>
  <c r="F12" i="19"/>
  <c r="Z12" i="2"/>
  <c r="D16" i="1"/>
  <c r="F13" i="17"/>
  <c r="D15" i="2"/>
  <c r="F14" i="15"/>
  <c r="F16" i="1"/>
  <c r="Z26" i="9"/>
  <c r="Z22" i="15"/>
  <c r="D14" i="9"/>
  <c r="F15" i="9"/>
  <c r="F15" i="14" s="1"/>
  <c r="Z23" i="15"/>
  <c r="F14" i="16"/>
  <c r="Z24" i="14"/>
  <c r="D13" i="17"/>
  <c r="D13" i="19" s="1"/>
  <c r="D15" i="9"/>
  <c r="D15" i="14" s="1"/>
  <c r="D15" i="15" s="1"/>
  <c r="D14" i="14"/>
  <c r="D14" i="15"/>
  <c r="D14" i="16" s="1"/>
  <c r="X26" i="19" l="1"/>
  <c r="AB17" i="9"/>
  <c r="AA10" i="9"/>
  <c r="AC10" i="9" s="1"/>
  <c r="Y8" i="19"/>
  <c r="W14" i="2"/>
  <c r="Y14" i="2" s="1"/>
  <c r="W11" i="19"/>
  <c r="Y11" i="19" s="1"/>
  <c r="AB8" i="9"/>
  <c r="AD8" i="9" s="1"/>
  <c r="Y23" i="19"/>
  <c r="Y26" i="9"/>
  <c r="AA26" i="9" s="1"/>
  <c r="AB26" i="9" s="1"/>
  <c r="AD26" i="9" s="1"/>
  <c r="Y12" i="16"/>
  <c r="Y25" i="16"/>
  <c r="V14" i="14"/>
  <c r="V14" i="9"/>
  <c r="V15" i="2"/>
  <c r="X15" i="2" s="1"/>
  <c r="V12" i="19"/>
  <c r="X12" i="19" s="1"/>
  <c r="Y12" i="15"/>
  <c r="Y24" i="19"/>
  <c r="X25" i="19"/>
  <c r="W25" i="19"/>
  <c r="W13" i="14"/>
  <c r="X13" i="14"/>
  <c r="V15" i="14"/>
  <c r="W15" i="14" s="1"/>
  <c r="V13" i="17"/>
  <c r="V14" i="16"/>
  <c r="V15" i="9"/>
  <c r="X15" i="9" s="1"/>
  <c r="V14" i="15"/>
  <c r="Y11" i="17"/>
  <c r="X13" i="15"/>
  <c r="W13" i="15"/>
  <c r="X13" i="16"/>
  <c r="W13" i="16"/>
  <c r="X12" i="17"/>
  <c r="W12" i="17"/>
  <c r="AB9" i="9"/>
  <c r="AD9" i="9" s="1"/>
  <c r="AB10" i="9"/>
  <c r="AD10" i="9" s="1"/>
  <c r="Y14" i="1"/>
  <c r="AA14" i="1" s="1"/>
  <c r="V16" i="1"/>
  <c r="AA12" i="2"/>
  <c r="AC12" i="2" s="1"/>
  <c r="AB13" i="1"/>
  <c r="AC13" i="1"/>
  <c r="AB11" i="2"/>
  <c r="AD12" i="1"/>
  <c r="W15" i="1"/>
  <c r="X15" i="1"/>
  <c r="W15" i="9"/>
  <c r="AA24" i="14"/>
  <c r="AB24" i="14" s="1"/>
  <c r="AD24" i="14" s="1"/>
  <c r="AA22" i="15"/>
  <c r="AB22" i="15" s="1"/>
  <c r="AD22" i="15" s="1"/>
  <c r="AA23" i="15"/>
  <c r="AB23" i="15" s="1"/>
  <c r="AD23" i="15" s="1"/>
  <c r="Y26" i="17"/>
  <c r="Y26" i="19"/>
  <c r="M42" i="25"/>
  <c r="L42" i="25"/>
  <c r="K43" i="25" s="1"/>
  <c r="M22" i="25"/>
  <c r="N22" i="25"/>
  <c r="L22" i="25"/>
  <c r="K23" i="25" s="1"/>
  <c r="L24" i="25" s="1"/>
  <c r="K25" i="25" s="1"/>
  <c r="Z17" i="14"/>
  <c r="D14" i="17"/>
  <c r="F15" i="15"/>
  <c r="F17" i="17"/>
  <c r="Z24" i="15"/>
  <c r="F14" i="17"/>
  <c r="F13" i="19"/>
  <c r="Z8" i="14"/>
  <c r="Z10" i="14"/>
  <c r="D14" i="19"/>
  <c r="F15" i="16"/>
  <c r="D16" i="2"/>
  <c r="D17" i="17"/>
  <c r="Z13" i="2"/>
  <c r="F16" i="2"/>
  <c r="F16" i="9" s="1"/>
  <c r="D15" i="16"/>
  <c r="Z11" i="9"/>
  <c r="Z9" i="14"/>
  <c r="Z25" i="14"/>
  <c r="F16" i="14"/>
  <c r="W15" i="2" l="1"/>
  <c r="Y15" i="2" s="1"/>
  <c r="AA17" i="14"/>
  <c r="AC17" i="14" s="1"/>
  <c r="AD17" i="9"/>
  <c r="X15" i="14"/>
  <c r="Y15" i="14" s="1"/>
  <c r="Y13" i="16"/>
  <c r="Y13" i="14"/>
  <c r="W12" i="19"/>
  <c r="Y12" i="19" s="1"/>
  <c r="Y25" i="19"/>
  <c r="Y13" i="15"/>
  <c r="V16" i="2"/>
  <c r="X16" i="2" s="1"/>
  <c r="V13" i="19"/>
  <c r="W13" i="19" s="1"/>
  <c r="W14" i="9"/>
  <c r="X14" i="9"/>
  <c r="Y12" i="17"/>
  <c r="X14" i="14"/>
  <c r="W14" i="14"/>
  <c r="V15" i="15"/>
  <c r="V14" i="17"/>
  <c r="V15" i="16"/>
  <c r="Y15" i="1"/>
  <c r="AA15" i="1" s="1"/>
  <c r="X14" i="15"/>
  <c r="W14" i="15"/>
  <c r="X13" i="17"/>
  <c r="W13" i="17"/>
  <c r="W14" i="16"/>
  <c r="X14" i="16"/>
  <c r="AA13" i="2"/>
  <c r="AC13" i="2" s="1"/>
  <c r="AA11" i="9"/>
  <c r="AC11" i="9" s="1"/>
  <c r="AD13" i="1"/>
  <c r="AB14" i="1"/>
  <c r="AC14" i="1"/>
  <c r="AB12" i="2"/>
  <c r="AD11" i="2"/>
  <c r="X16" i="1"/>
  <c r="W16" i="1"/>
  <c r="Y15" i="9"/>
  <c r="AA9" i="14"/>
  <c r="AC9" i="14" s="1"/>
  <c r="AA10" i="14"/>
  <c r="AC10" i="14" s="1"/>
  <c r="AA8" i="14"/>
  <c r="AC8" i="14" s="1"/>
  <c r="AA25" i="14"/>
  <c r="AB25" i="14" s="1"/>
  <c r="AD25" i="14" s="1"/>
  <c r="AA24" i="15"/>
  <c r="AB24" i="15" s="1"/>
  <c r="AD24" i="15" s="1"/>
  <c r="V17" i="17"/>
  <c r="M43" i="25"/>
  <c r="N43" i="25"/>
  <c r="L44" i="25"/>
  <c r="K45" i="25" s="1"/>
  <c r="L43" i="25"/>
  <c r="L23" i="25"/>
  <c r="M25" i="25"/>
  <c r="N25" i="25"/>
  <c r="L25" i="25"/>
  <c r="K26" i="25" s="1"/>
  <c r="M23" i="25"/>
  <c r="N23" i="25"/>
  <c r="D16" i="9"/>
  <c r="F14" i="19"/>
  <c r="D17" i="19"/>
  <c r="Z25" i="15"/>
  <c r="D15" i="17"/>
  <c r="Z26" i="14"/>
  <c r="Z24" i="16"/>
  <c r="D15" i="19"/>
  <c r="F17" i="19"/>
  <c r="F15" i="17"/>
  <c r="Z14" i="2"/>
  <c r="Z23" i="16"/>
  <c r="Z12" i="9"/>
  <c r="F16" i="15"/>
  <c r="F16" i="16" s="1"/>
  <c r="Z22" i="16"/>
  <c r="AB17" i="14" l="1"/>
  <c r="W16" i="2"/>
  <c r="Y16" i="2" s="1"/>
  <c r="X13" i="19"/>
  <c r="Y13" i="17"/>
  <c r="Y14" i="14"/>
  <c r="Y14" i="9"/>
  <c r="V14" i="19"/>
  <c r="X14" i="19" s="1"/>
  <c r="V16" i="9"/>
  <c r="Y14" i="15"/>
  <c r="V15" i="17"/>
  <c r="Y13" i="19"/>
  <c r="X14" i="17"/>
  <c r="W14" i="17"/>
  <c r="X15" i="15"/>
  <c r="W15" i="15"/>
  <c r="Y14" i="16"/>
  <c r="W15" i="16"/>
  <c r="X15" i="16"/>
  <c r="Y16" i="1"/>
  <c r="AA16" i="1" s="1"/>
  <c r="AA14" i="2"/>
  <c r="AC14" i="2" s="1"/>
  <c r="AA12" i="9"/>
  <c r="AC12" i="9" s="1"/>
  <c r="AD14" i="1"/>
  <c r="AB11" i="9"/>
  <c r="AD12" i="2"/>
  <c r="AB13" i="2"/>
  <c r="AB15" i="1"/>
  <c r="AC15" i="1"/>
  <c r="AA26" i="14"/>
  <c r="AB26" i="14" s="1"/>
  <c r="AD26" i="14" s="1"/>
  <c r="AB10" i="14"/>
  <c r="AD10" i="14" s="1"/>
  <c r="AB8" i="14"/>
  <c r="AD8" i="14" s="1"/>
  <c r="AB9" i="14"/>
  <c r="AD9" i="14" s="1"/>
  <c r="AA25" i="15"/>
  <c r="AB25" i="15" s="1"/>
  <c r="AD25" i="15" s="1"/>
  <c r="AA24" i="16"/>
  <c r="AB24" i="16" s="1"/>
  <c r="AD24" i="16" s="1"/>
  <c r="AA23" i="16"/>
  <c r="AB23" i="16" s="1"/>
  <c r="AD23" i="16" s="1"/>
  <c r="AA22" i="16"/>
  <c r="AB22" i="16" s="1"/>
  <c r="AD22" i="16" s="1"/>
  <c r="X17" i="17"/>
  <c r="W17" i="17"/>
  <c r="V17" i="19"/>
  <c r="M45" i="25"/>
  <c r="N45" i="25"/>
  <c r="L45" i="25"/>
  <c r="K46" i="25" s="1"/>
  <c r="L46" i="25" s="1"/>
  <c r="K47" i="25" s="1"/>
  <c r="L47" i="25" s="1"/>
  <c r="K48" i="25" s="1"/>
  <c r="L48" i="25" s="1"/>
  <c r="M26" i="25"/>
  <c r="N26" i="25"/>
  <c r="L26" i="25"/>
  <c r="K27" i="25" s="1"/>
  <c r="Z17" i="15"/>
  <c r="F16" i="17"/>
  <c r="Z25" i="16"/>
  <c r="Z15" i="2"/>
  <c r="Z22" i="17"/>
  <c r="F15" i="19"/>
  <c r="Z26" i="15"/>
  <c r="Z10" i="15"/>
  <c r="Z11" i="14"/>
  <c r="Z23" i="17"/>
  <c r="D16" i="14"/>
  <c r="Z9" i="15"/>
  <c r="Z13" i="9"/>
  <c r="Z8" i="15"/>
  <c r="D16" i="15"/>
  <c r="D16" i="16"/>
  <c r="D16" i="17"/>
  <c r="D16" i="19" s="1"/>
  <c r="AA17" i="15" l="1"/>
  <c r="AC17" i="15" s="1"/>
  <c r="AD17" i="14"/>
  <c r="Y15" i="15"/>
  <c r="Y14" i="17"/>
  <c r="W14" i="19"/>
  <c r="Y14" i="19" s="1"/>
  <c r="Y15" i="16"/>
  <c r="V16" i="16"/>
  <c r="W16" i="16" s="1"/>
  <c r="V16" i="15"/>
  <c r="W16" i="15" s="1"/>
  <c r="V16" i="14"/>
  <c r="V15" i="19"/>
  <c r="X15" i="19" s="1"/>
  <c r="X16" i="9"/>
  <c r="W16" i="9"/>
  <c r="V16" i="17"/>
  <c r="AB14" i="2"/>
  <c r="X15" i="17"/>
  <c r="W15" i="17"/>
  <c r="AB12" i="9"/>
  <c r="AD12" i="9" s="1"/>
  <c r="AA11" i="14"/>
  <c r="AC11" i="14" s="1"/>
  <c r="AA15" i="2"/>
  <c r="AC15" i="2" s="1"/>
  <c r="AA13" i="9"/>
  <c r="AC13" i="9" s="1"/>
  <c r="AD11" i="9"/>
  <c r="AD15" i="1"/>
  <c r="AD13" i="2"/>
  <c r="AB16" i="1"/>
  <c r="AC16" i="1"/>
  <c r="AA9" i="15"/>
  <c r="AC9" i="15" s="1"/>
  <c r="AA10" i="15"/>
  <c r="AC10" i="15" s="1"/>
  <c r="AA26" i="15"/>
  <c r="AB26" i="15" s="1"/>
  <c r="AD26" i="15" s="1"/>
  <c r="AA8" i="15"/>
  <c r="AC8" i="15" s="1"/>
  <c r="AA25" i="16"/>
  <c r="AB25" i="16" s="1"/>
  <c r="AD25" i="16" s="1"/>
  <c r="Y17" i="17"/>
  <c r="AA23" i="17"/>
  <c r="AB23" i="17" s="1"/>
  <c r="AD23" i="17" s="1"/>
  <c r="AA22" i="17"/>
  <c r="AB22" i="17" s="1"/>
  <c r="AD22" i="17" s="1"/>
  <c r="X17" i="19"/>
  <c r="W17" i="19"/>
  <c r="N46" i="25"/>
  <c r="M46" i="25"/>
  <c r="M47" i="25"/>
  <c r="N47" i="25"/>
  <c r="N48" i="25"/>
  <c r="M48" i="25"/>
  <c r="K49" i="25"/>
  <c r="N27" i="25"/>
  <c r="M27" i="25"/>
  <c r="L27" i="25"/>
  <c r="K28" i="25" s="1"/>
  <c r="F16" i="19"/>
  <c r="Z14" i="9"/>
  <c r="Z22" i="19"/>
  <c r="Z12" i="14"/>
  <c r="Z26" i="16"/>
  <c r="Z23" i="19"/>
  <c r="Z24" i="17"/>
  <c r="Z16" i="2"/>
  <c r="AB17" i="15" l="1"/>
  <c r="AD17" i="15" s="1"/>
  <c r="X16" i="15"/>
  <c r="Y16" i="15" s="1"/>
  <c r="X16" i="16"/>
  <c r="Y16" i="16" s="1"/>
  <c r="W15" i="19"/>
  <c r="Y15" i="19" s="1"/>
  <c r="Y16" i="9"/>
  <c r="Y15" i="17"/>
  <c r="V16" i="19"/>
  <c r="X16" i="19" s="1"/>
  <c r="X16" i="14"/>
  <c r="W16" i="14"/>
  <c r="AA14" i="9"/>
  <c r="AC14" i="9" s="1"/>
  <c r="X16" i="17"/>
  <c r="W16" i="17"/>
  <c r="AD14" i="2"/>
  <c r="AA12" i="14"/>
  <c r="AC12" i="14" s="1"/>
  <c r="AB11" i="14"/>
  <c r="AD11" i="14" s="1"/>
  <c r="AB15" i="2"/>
  <c r="AB13" i="9"/>
  <c r="AD13" i="9" s="1"/>
  <c r="AA16" i="2"/>
  <c r="AC16" i="2" s="1"/>
  <c r="AD16" i="1"/>
  <c r="AB10" i="15"/>
  <c r="AD10" i="15" s="1"/>
  <c r="AB8" i="15"/>
  <c r="AD8" i="15" s="1"/>
  <c r="AB9" i="15"/>
  <c r="AD9" i="15" s="1"/>
  <c r="AA26" i="16"/>
  <c r="AB26" i="16" s="1"/>
  <c r="AD26" i="16" s="1"/>
  <c r="Y17" i="19"/>
  <c r="AA24" i="17"/>
  <c r="AB24" i="17" s="1"/>
  <c r="AD24" i="17" s="1"/>
  <c r="AA22" i="19"/>
  <c r="AB22" i="19" s="1"/>
  <c r="AD22" i="19" s="1"/>
  <c r="AA23" i="19"/>
  <c r="AB23" i="19" s="1"/>
  <c r="AD23" i="19" s="1"/>
  <c r="L49" i="25"/>
  <c r="K50" i="25" s="1"/>
  <c r="N49" i="25"/>
  <c r="M49" i="25"/>
  <c r="M28" i="25"/>
  <c r="N28" i="25"/>
  <c r="L28" i="25"/>
  <c r="K29" i="25" s="1"/>
  <c r="Z25" i="17"/>
  <c r="Z11" i="15"/>
  <c r="Z15" i="9"/>
  <c r="Z13" i="14"/>
  <c r="Z8" i="16"/>
  <c r="Z24" i="19"/>
  <c r="AB14" i="9" l="1"/>
  <c r="W16" i="19"/>
  <c r="Y16" i="19" s="1"/>
  <c r="Y16" i="14"/>
  <c r="Y16" i="17"/>
  <c r="AB12" i="14"/>
  <c r="AA15" i="9"/>
  <c r="AC15" i="9" s="1"/>
  <c r="AA11" i="15"/>
  <c r="AC11" i="15" s="1"/>
  <c r="AD15" i="2"/>
  <c r="AA13" i="14"/>
  <c r="AC13" i="14" s="1"/>
  <c r="AB16" i="2"/>
  <c r="AA8" i="16"/>
  <c r="AC8" i="16" s="1"/>
  <c r="AA25" i="17"/>
  <c r="AB25" i="17" s="1"/>
  <c r="AD25" i="17" s="1"/>
  <c r="AA24" i="19"/>
  <c r="AB24" i="19" s="1"/>
  <c r="AD24" i="19" s="1"/>
  <c r="M50" i="25"/>
  <c r="M53" i="25" s="1"/>
  <c r="N50" i="25"/>
  <c r="K53" i="25"/>
  <c r="L53" i="25" s="1"/>
  <c r="L51" i="25"/>
  <c r="L50" i="25"/>
  <c r="N29" i="25"/>
  <c r="M29" i="25"/>
  <c r="L29" i="25"/>
  <c r="K30" i="25" s="1"/>
  <c r="Z14" i="14"/>
  <c r="Z16" i="9"/>
  <c r="Z25" i="19"/>
  <c r="Z26" i="17"/>
  <c r="Z9" i="16"/>
  <c r="Z17" i="16"/>
  <c r="Z12" i="15"/>
  <c r="AA14" i="14" l="1"/>
  <c r="AC14" i="14" s="1"/>
  <c r="AD14" i="9"/>
  <c r="AA12" i="15"/>
  <c r="AC12" i="15" s="1"/>
  <c r="AD12" i="14"/>
  <c r="AB11" i="15"/>
  <c r="AD11" i="15" s="1"/>
  <c r="AB15" i="9"/>
  <c r="AD15" i="9" s="1"/>
  <c r="AB13" i="14"/>
  <c r="AA16" i="9"/>
  <c r="AC16" i="9" s="1"/>
  <c r="AD16" i="2"/>
  <c r="AA9" i="16"/>
  <c r="AC9" i="16" s="1"/>
  <c r="AA17" i="16"/>
  <c r="AC17" i="16" s="1"/>
  <c r="AB8" i="16"/>
  <c r="AD8" i="16" s="1"/>
  <c r="AA26" i="17"/>
  <c r="AB26" i="17" s="1"/>
  <c r="AD26" i="17" s="1"/>
  <c r="AA25" i="19"/>
  <c r="AB25" i="19" s="1"/>
  <c r="AD25" i="19" s="1"/>
  <c r="H8" i="25"/>
  <c r="H11" i="25" s="1"/>
  <c r="N53" i="25"/>
  <c r="N30" i="25"/>
  <c r="M30" i="25"/>
  <c r="L30" i="25"/>
  <c r="K31" i="25" s="1"/>
  <c r="Z26" i="19"/>
  <c r="Z15" i="14"/>
  <c r="Z11" i="16"/>
  <c r="Z10" i="16"/>
  <c r="Z13" i="15"/>
  <c r="AB14" i="14" l="1"/>
  <c r="AD14" i="14" s="1"/>
  <c r="AB12" i="15"/>
  <c r="AD12" i="15" s="1"/>
  <c r="AA11" i="16"/>
  <c r="AC11" i="16" s="1"/>
  <c r="AA15" i="14"/>
  <c r="AC15" i="14" s="1"/>
  <c r="AA13" i="15"/>
  <c r="AC13" i="15" s="1"/>
  <c r="AD13" i="14"/>
  <c r="AB16" i="9"/>
  <c r="AA10" i="16"/>
  <c r="AC10" i="16" s="1"/>
  <c r="AB17" i="16"/>
  <c r="AD17" i="16" s="1"/>
  <c r="AB9" i="16"/>
  <c r="AD9" i="16" s="1"/>
  <c r="AA26" i="19"/>
  <c r="AB26" i="19" s="1"/>
  <c r="AD26" i="19" s="1"/>
  <c r="M31" i="25"/>
  <c r="N31" i="25"/>
  <c r="L31" i="25"/>
  <c r="Z14" i="15"/>
  <c r="Z16" i="14"/>
  <c r="Z9" i="17"/>
  <c r="Z12" i="16"/>
  <c r="Z8" i="17"/>
  <c r="AA14" i="15" l="1"/>
  <c r="AC14" i="15" s="1"/>
  <c r="AB15" i="14"/>
  <c r="AA12" i="16"/>
  <c r="AC12" i="16" s="1"/>
  <c r="AB11" i="16"/>
  <c r="AB13" i="15"/>
  <c r="AD13" i="15" s="1"/>
  <c r="AA16" i="14"/>
  <c r="AC16" i="14" s="1"/>
  <c r="AD16" i="9"/>
  <c r="AB10" i="16"/>
  <c r="AD10" i="16" s="1"/>
  <c r="AA8" i="17"/>
  <c r="AC8" i="17" s="1"/>
  <c r="AA9" i="17"/>
  <c r="AC9" i="17" s="1"/>
  <c r="F25" i="24"/>
  <c r="F24" i="24"/>
  <c r="F23" i="24"/>
  <c r="F22" i="24"/>
  <c r="G22" i="24" s="1"/>
  <c r="F21" i="24"/>
  <c r="G21" i="24" s="1"/>
  <c r="G25" i="24"/>
  <c r="G24" i="24"/>
  <c r="G23" i="24"/>
  <c r="H15" i="24"/>
  <c r="H14" i="24"/>
  <c r="H13" i="24"/>
  <c r="H12" i="24"/>
  <c r="H11" i="24"/>
  <c r="H10" i="24"/>
  <c r="H9" i="24"/>
  <c r="H8" i="24"/>
  <c r="H7" i="24"/>
  <c r="G15" i="24"/>
  <c r="G14" i="24"/>
  <c r="G13" i="24"/>
  <c r="G12" i="24"/>
  <c r="G11" i="24"/>
  <c r="G10" i="24"/>
  <c r="G9" i="24"/>
  <c r="G8" i="24"/>
  <c r="F43" i="7"/>
  <c r="F42" i="7"/>
  <c r="F41" i="7"/>
  <c r="F40" i="7"/>
  <c r="F39" i="7"/>
  <c r="F38" i="7"/>
  <c r="F37" i="7"/>
  <c r="D42" i="7"/>
  <c r="D41" i="7"/>
  <c r="D40" i="7"/>
  <c r="D39" i="7"/>
  <c r="D38" i="7"/>
  <c r="D37" i="7"/>
  <c r="B43" i="7"/>
  <c r="B42" i="7"/>
  <c r="B41" i="7"/>
  <c r="B40" i="7"/>
  <c r="B39" i="7"/>
  <c r="B38" i="7"/>
  <c r="D21" i="24"/>
  <c r="E21" i="24" s="1"/>
  <c r="D7" i="24"/>
  <c r="E7" i="24" s="1"/>
  <c r="A25" i="24"/>
  <c r="A24" i="24"/>
  <c r="A23" i="24"/>
  <c r="C22" i="24"/>
  <c r="H22" i="24" s="1"/>
  <c r="A22" i="24"/>
  <c r="H21" i="24"/>
  <c r="A21" i="24"/>
  <c r="A16" i="24"/>
  <c r="A15" i="24"/>
  <c r="A14" i="24"/>
  <c r="A13" i="24"/>
  <c r="A12" i="24"/>
  <c r="A11" i="24"/>
  <c r="A10" i="24"/>
  <c r="A9" i="24"/>
  <c r="C8" i="24"/>
  <c r="D8" i="24" s="1"/>
  <c r="A8" i="24"/>
  <c r="A7" i="24"/>
  <c r="A26" i="23"/>
  <c r="A25" i="23"/>
  <c r="A24" i="23"/>
  <c r="C23" i="23"/>
  <c r="AC23" i="23" s="1"/>
  <c r="A23" i="23"/>
  <c r="AC22" i="23"/>
  <c r="A22" i="23"/>
  <c r="A17" i="23"/>
  <c r="A16" i="23"/>
  <c r="A15" i="23"/>
  <c r="A14" i="23"/>
  <c r="A13" i="23"/>
  <c r="A12" i="23"/>
  <c r="A11" i="23"/>
  <c r="A10" i="23"/>
  <c r="C9" i="23"/>
  <c r="C10" i="23" s="1"/>
  <c r="A9" i="23"/>
  <c r="E8" i="23"/>
  <c r="A8" i="23"/>
  <c r="Z7" i="23"/>
  <c r="T7" i="23"/>
  <c r="R7" i="23"/>
  <c r="P7" i="23"/>
  <c r="N7" i="23"/>
  <c r="L7" i="23"/>
  <c r="J7" i="23"/>
  <c r="H7" i="23"/>
  <c r="F7" i="23"/>
  <c r="D7" i="23"/>
  <c r="B1" i="23"/>
  <c r="Z15" i="15"/>
  <c r="Z11" i="17"/>
  <c r="Z10" i="17"/>
  <c r="Z13" i="16"/>
  <c r="AB14" i="15" l="1"/>
  <c r="AA15" i="15"/>
  <c r="AC15" i="15" s="1"/>
  <c r="AD15" i="14"/>
  <c r="AB12" i="16"/>
  <c r="AD12" i="16" s="1"/>
  <c r="AA11" i="17"/>
  <c r="AC11" i="17" s="1"/>
  <c r="AD11" i="16"/>
  <c r="AA13" i="16"/>
  <c r="AC13" i="16" s="1"/>
  <c r="AB16" i="14"/>
  <c r="AD16" i="14" s="1"/>
  <c r="AA10" i="17"/>
  <c r="AC10" i="17" s="1"/>
  <c r="AB8" i="17"/>
  <c r="AD8" i="17" s="1"/>
  <c r="AB9" i="17"/>
  <c r="AD9" i="17" s="1"/>
  <c r="E9" i="23"/>
  <c r="B2" i="23"/>
  <c r="F8" i="24"/>
  <c r="E8" i="24"/>
  <c r="F7" i="24"/>
  <c r="G7" i="24" s="1"/>
  <c r="D22" i="24"/>
  <c r="E22" i="24" s="1"/>
  <c r="C23" i="24"/>
  <c r="D23" i="24" s="1"/>
  <c r="E23" i="24" s="1"/>
  <c r="C9" i="24"/>
  <c r="D9" i="24" s="1"/>
  <c r="C11" i="23"/>
  <c r="E10" i="23"/>
  <c r="C24" i="23"/>
  <c r="Z14" i="16"/>
  <c r="Z12" i="17"/>
  <c r="F23" i="20"/>
  <c r="J10" i="20"/>
  <c r="H9" i="20"/>
  <c r="R8" i="20"/>
  <c r="P9" i="20"/>
  <c r="H8" i="20"/>
  <c r="R10" i="20"/>
  <c r="R23" i="20"/>
  <c r="N22" i="20"/>
  <c r="R16" i="20"/>
  <c r="H15" i="20"/>
  <c r="P22" i="20"/>
  <c r="F8" i="20"/>
  <c r="J17" i="20"/>
  <c r="L10" i="20"/>
  <c r="F9" i="20"/>
  <c r="D8" i="20"/>
  <c r="J12" i="20"/>
  <c r="D9" i="20"/>
  <c r="P9" i="21"/>
  <c r="N23" i="20"/>
  <c r="N26" i="20"/>
  <c r="J14" i="20"/>
  <c r="T26" i="20"/>
  <c r="N9" i="20"/>
  <c r="R14" i="20"/>
  <c r="D22" i="20"/>
  <c r="N13" i="20"/>
  <c r="P24" i="20"/>
  <c r="J16" i="20"/>
  <c r="L22" i="20"/>
  <c r="P13" i="20"/>
  <c r="L17" i="20"/>
  <c r="N10" i="20"/>
  <c r="F22" i="20"/>
  <c r="P25" i="20"/>
  <c r="Z16" i="15"/>
  <c r="H10" i="20"/>
  <c r="J13" i="20"/>
  <c r="R25" i="20"/>
  <c r="H12" i="20"/>
  <c r="L25" i="20"/>
  <c r="R9" i="20"/>
  <c r="H22" i="20"/>
  <c r="L12" i="20"/>
  <c r="L13" i="20"/>
  <c r="N16" i="20"/>
  <c r="L9" i="20"/>
  <c r="L9" i="21" s="1"/>
  <c r="H24" i="20"/>
  <c r="T23" i="20"/>
  <c r="F22" i="21"/>
  <c r="P25" i="21"/>
  <c r="F8" i="21"/>
  <c r="J8" i="20"/>
  <c r="D24" i="20"/>
  <c r="J22" i="20"/>
  <c r="J11" i="20"/>
  <c r="N11" i="20"/>
  <c r="R15" i="20"/>
  <c r="R17" i="20"/>
  <c r="H25" i="20"/>
  <c r="N24" i="20"/>
  <c r="R13" i="20"/>
  <c r="Z9" i="19"/>
  <c r="T24" i="20"/>
  <c r="T24" i="21" s="1"/>
  <c r="P14" i="20"/>
  <c r="P10" i="20"/>
  <c r="L14" i="20"/>
  <c r="J9" i="20"/>
  <c r="R26" i="20"/>
  <c r="R26" i="21" s="1"/>
  <c r="F25" i="20"/>
  <c r="F25" i="21" s="1"/>
  <c r="F25" i="22" s="1"/>
  <c r="P26" i="20"/>
  <c r="P17" i="20"/>
  <c r="F24" i="20"/>
  <c r="J10" i="21"/>
  <c r="L8" i="20"/>
  <c r="N8" i="20"/>
  <c r="P15" i="20"/>
  <c r="H16" i="20"/>
  <c r="N25" i="20"/>
  <c r="L16" i="20"/>
  <c r="R22" i="20"/>
  <c r="P23" i="20"/>
  <c r="J17" i="21"/>
  <c r="J13" i="21"/>
  <c r="J26" i="20"/>
  <c r="J23" i="20"/>
  <c r="L8" i="21"/>
  <c r="J9" i="21"/>
  <c r="R10" i="21"/>
  <c r="R10" i="22" s="1"/>
  <c r="H22" i="21"/>
  <c r="Z8" i="19"/>
  <c r="L15" i="20"/>
  <c r="F26" i="20"/>
  <c r="J25" i="20"/>
  <c r="L22" i="21"/>
  <c r="T22" i="20"/>
  <c r="L11" i="20"/>
  <c r="P25" i="22"/>
  <c r="R24" i="20"/>
  <c r="R24" i="21" s="1"/>
  <c r="D23" i="20"/>
  <c r="R11" i="20"/>
  <c r="R11" i="21" s="1"/>
  <c r="J15" i="20"/>
  <c r="P11" i="20"/>
  <c r="L23" i="20"/>
  <c r="R12" i="20"/>
  <c r="R12" i="21" s="1"/>
  <c r="P8" i="20"/>
  <c r="N15" i="20"/>
  <c r="P12" i="20"/>
  <c r="H10" i="21"/>
  <c r="H26" i="20"/>
  <c r="P14" i="21"/>
  <c r="L24" i="20"/>
  <c r="H17" i="20"/>
  <c r="H17" i="21" s="1"/>
  <c r="H23" i="20"/>
  <c r="H23" i="21" s="1"/>
  <c r="F23" i="21"/>
  <c r="P16" i="20"/>
  <c r="T25" i="20"/>
  <c r="J24" i="20"/>
  <c r="L26" i="20"/>
  <c r="R25" i="21"/>
  <c r="N14" i="20"/>
  <c r="L24" i="21"/>
  <c r="H12" i="21"/>
  <c r="H16" i="21"/>
  <c r="N25" i="21"/>
  <c r="N12" i="20"/>
  <c r="N12" i="21" s="1"/>
  <c r="H14" i="20"/>
  <c r="H13" i="20"/>
  <c r="N17" i="20"/>
  <c r="P16" i="21"/>
  <c r="H11" i="20"/>
  <c r="R24" i="22"/>
  <c r="N16" i="21"/>
  <c r="L25" i="21"/>
  <c r="H12" i="22"/>
  <c r="AB11" i="17" l="1"/>
  <c r="AB15" i="15"/>
  <c r="AA14" i="16"/>
  <c r="AC14" i="16" s="1"/>
  <c r="AD14" i="15"/>
  <c r="AA12" i="17"/>
  <c r="AC12" i="17" s="1"/>
  <c r="AB13" i="16"/>
  <c r="AA16" i="15"/>
  <c r="AC16" i="15" s="1"/>
  <c r="AB10" i="17"/>
  <c r="AD10" i="17" s="1"/>
  <c r="AA9" i="19"/>
  <c r="AC9" i="19" s="1"/>
  <c r="AA8" i="19"/>
  <c r="AC8" i="19" s="1"/>
  <c r="U16" i="20"/>
  <c r="U9" i="20"/>
  <c r="V9" i="20" s="1"/>
  <c r="U23" i="20"/>
  <c r="V23" i="20" s="1"/>
  <c r="U12" i="20"/>
  <c r="U26" i="20"/>
  <c r="U15" i="20"/>
  <c r="U11" i="20"/>
  <c r="U24" i="20"/>
  <c r="V24" i="20" s="1"/>
  <c r="U25" i="20"/>
  <c r="U22" i="20"/>
  <c r="V22" i="20" s="1"/>
  <c r="U14" i="20"/>
  <c r="U13" i="20"/>
  <c r="U10" i="20"/>
  <c r="U17" i="20"/>
  <c r="U8" i="20"/>
  <c r="V8" i="20" s="1"/>
  <c r="F9" i="24"/>
  <c r="E9" i="24"/>
  <c r="H23" i="24"/>
  <c r="C24" i="24"/>
  <c r="D24" i="24" s="1"/>
  <c r="E24" i="24" s="1"/>
  <c r="C10" i="24"/>
  <c r="D10" i="24" s="1"/>
  <c r="E11" i="23"/>
  <c r="C12" i="23"/>
  <c r="AC24" i="23"/>
  <c r="C25" i="23"/>
  <c r="Z11" i="19"/>
  <c r="Z15" i="16"/>
  <c r="H11" i="21"/>
  <c r="H11" i="22" s="1"/>
  <c r="R11" i="22"/>
  <c r="J23" i="21"/>
  <c r="R26" i="22"/>
  <c r="R17" i="21"/>
  <c r="J8" i="21"/>
  <c r="P24" i="21"/>
  <c r="D9" i="21"/>
  <c r="N8" i="21"/>
  <c r="H15" i="21"/>
  <c r="N17" i="21"/>
  <c r="H22" i="22"/>
  <c r="Z10" i="19"/>
  <c r="J22" i="21"/>
  <c r="N10" i="21"/>
  <c r="J13" i="22"/>
  <c r="L14" i="21"/>
  <c r="H10" i="22"/>
  <c r="J15" i="21"/>
  <c r="R14" i="21"/>
  <c r="J17" i="22"/>
  <c r="P13" i="21"/>
  <c r="J25" i="21"/>
  <c r="Z13" i="17"/>
  <c r="N22" i="21"/>
  <c r="R9" i="21"/>
  <c r="H15" i="22"/>
  <c r="P24" i="22"/>
  <c r="P15" i="21"/>
  <c r="R14" i="22"/>
  <c r="T25" i="21"/>
  <c r="T25" i="22" s="1"/>
  <c r="L11" i="21"/>
  <c r="L11" i="22" s="1"/>
  <c r="J26" i="21"/>
  <c r="J26" i="22" s="1"/>
  <c r="R13" i="21"/>
  <c r="R15" i="21"/>
  <c r="R15" i="22" s="1"/>
  <c r="H24" i="21"/>
  <c r="H24" i="22" s="1"/>
  <c r="D22" i="21"/>
  <c r="F9" i="21"/>
  <c r="D10" i="20"/>
  <c r="N14" i="21"/>
  <c r="T23" i="21"/>
  <c r="N15" i="21"/>
  <c r="H8" i="21"/>
  <c r="J24" i="21"/>
  <c r="D10" i="21"/>
  <c r="R22" i="21"/>
  <c r="D8" i="21"/>
  <c r="H9" i="21"/>
  <c r="H14" i="21"/>
  <c r="D22" i="22"/>
  <c r="L8" i="22"/>
  <c r="N13" i="21"/>
  <c r="D23" i="21"/>
  <c r="J9" i="22"/>
  <c r="P10" i="21"/>
  <c r="N11" i="21"/>
  <c r="N26" i="21"/>
  <c r="P8" i="21"/>
  <c r="F24" i="21"/>
  <c r="P12" i="21"/>
  <c r="P12" i="22" s="1"/>
  <c r="L22" i="22"/>
  <c r="L16" i="21"/>
  <c r="L16" i="22" s="1"/>
  <c r="N24" i="21"/>
  <c r="N24" i="22" s="1"/>
  <c r="J11" i="21"/>
  <c r="J11" i="22" s="1"/>
  <c r="L9" i="22"/>
  <c r="N9" i="21"/>
  <c r="N9" i="22" s="1"/>
  <c r="L10" i="21"/>
  <c r="H16" i="22"/>
  <c r="N16" i="22"/>
  <c r="H17" i="22"/>
  <c r="J12" i="21"/>
  <c r="H13" i="21"/>
  <c r="R8" i="21"/>
  <c r="N25" i="22"/>
  <c r="L17" i="21"/>
  <c r="L24" i="22"/>
  <c r="L14" i="22"/>
  <c r="P11" i="21"/>
  <c r="J10" i="22"/>
  <c r="R13" i="22"/>
  <c r="N14" i="22"/>
  <c r="H26" i="21"/>
  <c r="H23" i="22"/>
  <c r="L25" i="22"/>
  <c r="L26" i="21"/>
  <c r="N12" i="22"/>
  <c r="J23" i="22"/>
  <c r="T26" i="21"/>
  <c r="T26" i="22" s="1"/>
  <c r="F22" i="22"/>
  <c r="P8" i="22"/>
  <c r="J25" i="22"/>
  <c r="R12" i="22"/>
  <c r="L15" i="21"/>
  <c r="L15" i="22" s="1"/>
  <c r="P26" i="21"/>
  <c r="P26" i="22" s="1"/>
  <c r="H25" i="21"/>
  <c r="D24" i="21"/>
  <c r="D24" i="22" s="1"/>
  <c r="J16" i="21"/>
  <c r="N23" i="21"/>
  <c r="R16" i="21"/>
  <c r="R16" i="22" s="1"/>
  <c r="L12" i="21"/>
  <c r="L13" i="21"/>
  <c r="F26" i="21"/>
  <c r="F23" i="22"/>
  <c r="N15" i="22"/>
  <c r="F9" i="22"/>
  <c r="P9" i="22"/>
  <c r="P23" i="21"/>
  <c r="P16" i="22"/>
  <c r="P22" i="21"/>
  <c r="F10" i="20"/>
  <c r="P14" i="22"/>
  <c r="T22" i="21"/>
  <c r="L10" i="22"/>
  <c r="J14" i="21"/>
  <c r="L23" i="21"/>
  <c r="R25" i="22"/>
  <c r="F8" i="22"/>
  <c r="P17" i="21"/>
  <c r="R23" i="21"/>
  <c r="T24" i="22"/>
  <c r="J16" i="22"/>
  <c r="AA11" i="19" l="1"/>
  <c r="AC11" i="19" s="1"/>
  <c r="AD11" i="17"/>
  <c r="AB14" i="16"/>
  <c r="AA15" i="16"/>
  <c r="AC15" i="16" s="1"/>
  <c r="AD15" i="15"/>
  <c r="AB12" i="17"/>
  <c r="AD12" i="17" s="1"/>
  <c r="U16" i="21"/>
  <c r="AA13" i="17"/>
  <c r="AC13" i="17" s="1"/>
  <c r="AB16" i="15"/>
  <c r="AD16" i="15" s="1"/>
  <c r="AD13" i="16"/>
  <c r="AA10" i="19"/>
  <c r="AC10" i="19" s="1"/>
  <c r="AB8" i="19"/>
  <c r="AD8" i="19" s="1"/>
  <c r="AB9" i="19"/>
  <c r="AD9" i="19" s="1"/>
  <c r="V10" i="20"/>
  <c r="X8" i="20"/>
  <c r="W8" i="20"/>
  <c r="X22" i="20"/>
  <c r="W22" i="20"/>
  <c r="X23" i="20"/>
  <c r="W23" i="20"/>
  <c r="X9" i="20"/>
  <c r="W9" i="20"/>
  <c r="X24" i="20"/>
  <c r="W24" i="20"/>
  <c r="U12" i="21"/>
  <c r="U25" i="21"/>
  <c r="U23" i="21"/>
  <c r="V23" i="21" s="1"/>
  <c r="U11" i="21"/>
  <c r="U14" i="21"/>
  <c r="U17" i="21"/>
  <c r="U10" i="21"/>
  <c r="U13" i="21"/>
  <c r="U9" i="21"/>
  <c r="V9" i="21" s="1"/>
  <c r="U26" i="21"/>
  <c r="U22" i="21"/>
  <c r="V22" i="21" s="1"/>
  <c r="U15" i="21"/>
  <c r="U24" i="21"/>
  <c r="V24" i="21" s="1"/>
  <c r="U8" i="21"/>
  <c r="V8" i="21" s="1"/>
  <c r="U25" i="22"/>
  <c r="U16" i="22"/>
  <c r="E10" i="24"/>
  <c r="F10" i="24"/>
  <c r="C11" i="24"/>
  <c r="D11" i="24" s="1"/>
  <c r="H24" i="24"/>
  <c r="C25" i="24"/>
  <c r="D25" i="24" s="1"/>
  <c r="E25" i="24" s="1"/>
  <c r="AC25" i="23"/>
  <c r="C26" i="23"/>
  <c r="E12" i="23"/>
  <c r="C13" i="23"/>
  <c r="Z14" i="17"/>
  <c r="Z12" i="19"/>
  <c r="L23" i="22"/>
  <c r="D10" i="22"/>
  <c r="J8" i="22"/>
  <c r="Z17" i="17"/>
  <c r="D8" i="22"/>
  <c r="N8" i="22"/>
  <c r="R8" i="22"/>
  <c r="P13" i="22"/>
  <c r="Z16" i="16"/>
  <c r="F24" i="22"/>
  <c r="H8" i="22"/>
  <c r="P22" i="22"/>
  <c r="N13" i="22"/>
  <c r="P23" i="22"/>
  <c r="F26" i="22"/>
  <c r="J12" i="22"/>
  <c r="F11" i="20"/>
  <c r="R22" i="22"/>
  <c r="J24" i="22"/>
  <c r="N11" i="22"/>
  <c r="D25" i="20"/>
  <c r="T22" i="22"/>
  <c r="H25" i="22"/>
  <c r="N22" i="22"/>
  <c r="R17" i="22"/>
  <c r="H13" i="22"/>
  <c r="L17" i="22"/>
  <c r="T23" i="22"/>
  <c r="H26" i="22"/>
  <c r="D11" i="20"/>
  <c r="L13" i="22"/>
  <c r="L12" i="22"/>
  <c r="N26" i="22"/>
  <c r="P11" i="22"/>
  <c r="R23" i="22"/>
  <c r="H9" i="22"/>
  <c r="F10" i="21"/>
  <c r="L26" i="22"/>
  <c r="J15" i="22"/>
  <c r="P15" i="22"/>
  <c r="J22" i="22"/>
  <c r="N17" i="22"/>
  <c r="P10" i="22"/>
  <c r="D11" i="21"/>
  <c r="D11" i="22" s="1"/>
  <c r="N23" i="22"/>
  <c r="D9" i="22"/>
  <c r="N10" i="22"/>
  <c r="H14" i="22"/>
  <c r="D23" i="22"/>
  <c r="J14" i="22"/>
  <c r="P17" i="22"/>
  <c r="R9" i="22"/>
  <c r="F10" i="22"/>
  <c r="AB11" i="19" l="1"/>
  <c r="AD11" i="19" s="1"/>
  <c r="AB15" i="16"/>
  <c r="AA14" i="17"/>
  <c r="AC14" i="17" s="1"/>
  <c r="AD14" i="16"/>
  <c r="AA12" i="19"/>
  <c r="AC12" i="19" s="1"/>
  <c r="V10" i="21"/>
  <c r="X10" i="21" s="1"/>
  <c r="AA16" i="16"/>
  <c r="AC16" i="16" s="1"/>
  <c r="AB13" i="17"/>
  <c r="AD13" i="17" s="1"/>
  <c r="Y24" i="20"/>
  <c r="AA17" i="17"/>
  <c r="AC17" i="17" s="1"/>
  <c r="Y9" i="20"/>
  <c r="Y8" i="20"/>
  <c r="Y23" i="20"/>
  <c r="Y22" i="20"/>
  <c r="AB10" i="19"/>
  <c r="AD10" i="19" s="1"/>
  <c r="V11" i="20"/>
  <c r="V25" i="20"/>
  <c r="X10" i="20"/>
  <c r="W10" i="20"/>
  <c r="X24" i="21"/>
  <c r="W24" i="21"/>
  <c r="X23" i="21"/>
  <c r="W23" i="21"/>
  <c r="X9" i="21"/>
  <c r="W9" i="21"/>
  <c r="X22" i="21"/>
  <c r="W22" i="21"/>
  <c r="X8" i="21"/>
  <c r="W8" i="21"/>
  <c r="U14" i="22"/>
  <c r="U9" i="22"/>
  <c r="V9" i="22" s="1"/>
  <c r="U11" i="22"/>
  <c r="U24" i="22"/>
  <c r="V24" i="22" s="1"/>
  <c r="U13" i="22"/>
  <c r="U22" i="22"/>
  <c r="V22" i="22" s="1"/>
  <c r="U15" i="22"/>
  <c r="U12" i="22"/>
  <c r="U17" i="22"/>
  <c r="U26" i="22"/>
  <c r="U10" i="22"/>
  <c r="V10" i="22" s="1"/>
  <c r="U23" i="22"/>
  <c r="V23" i="22" s="1"/>
  <c r="U8" i="22"/>
  <c r="V8" i="22" s="1"/>
  <c r="E11" i="24"/>
  <c r="F11" i="24"/>
  <c r="C12" i="24"/>
  <c r="D12" i="24" s="1"/>
  <c r="H25" i="24"/>
  <c r="AC26" i="23"/>
  <c r="E13" i="23"/>
  <c r="C14" i="23"/>
  <c r="Z15" i="17"/>
  <c r="F11" i="21"/>
  <c r="F12" i="20"/>
  <c r="D25" i="21"/>
  <c r="D12" i="20"/>
  <c r="D26" i="20"/>
  <c r="Z13" i="19"/>
  <c r="AB14" i="17" l="1"/>
  <c r="AD14" i="17" s="1"/>
  <c r="AA15" i="17"/>
  <c r="AC15" i="17" s="1"/>
  <c r="AD15" i="16"/>
  <c r="AB12" i="19"/>
  <c r="AD12" i="19" s="1"/>
  <c r="W10" i="21"/>
  <c r="Y10" i="21" s="1"/>
  <c r="AB16" i="16"/>
  <c r="AD16" i="16" s="1"/>
  <c r="AA13" i="19"/>
  <c r="AC13" i="19" s="1"/>
  <c r="Y24" i="21"/>
  <c r="Y10" i="20"/>
  <c r="Y8" i="21"/>
  <c r="Y23" i="21"/>
  <c r="AB17" i="17"/>
  <c r="AD17" i="17" s="1"/>
  <c r="Y9" i="21"/>
  <c r="V12" i="20"/>
  <c r="V26" i="20"/>
  <c r="Y22" i="21"/>
  <c r="W25" i="20"/>
  <c r="X25" i="20"/>
  <c r="W11" i="20"/>
  <c r="X11" i="20"/>
  <c r="V11" i="21"/>
  <c r="V25" i="21"/>
  <c r="X10" i="22"/>
  <c r="W10" i="22"/>
  <c r="X8" i="22"/>
  <c r="W8" i="22"/>
  <c r="X9" i="22"/>
  <c r="W9" i="22"/>
  <c r="X23" i="22"/>
  <c r="W23" i="22"/>
  <c r="X22" i="22"/>
  <c r="W22" i="22"/>
  <c r="X24" i="22"/>
  <c r="W24" i="22"/>
  <c r="F12" i="24"/>
  <c r="E12" i="24"/>
  <c r="C13" i="24"/>
  <c r="D13" i="24" s="1"/>
  <c r="C15" i="23"/>
  <c r="E14" i="23"/>
  <c r="Z14" i="19"/>
  <c r="D26" i="21"/>
  <c r="F13" i="20"/>
  <c r="D12" i="21"/>
  <c r="Z16" i="17"/>
  <c r="D25" i="22"/>
  <c r="D13" i="20"/>
  <c r="F12" i="21"/>
  <c r="F12" i="22" s="1"/>
  <c r="Z17" i="19"/>
  <c r="F11" i="22"/>
  <c r="D26" i="22"/>
  <c r="D12" i="22"/>
  <c r="AB15" i="17" l="1"/>
  <c r="AA14" i="19"/>
  <c r="AC14" i="19" s="1"/>
  <c r="V26" i="22"/>
  <c r="W26" i="22" s="1"/>
  <c r="V12" i="21"/>
  <c r="W12" i="21" s="1"/>
  <c r="V26" i="21"/>
  <c r="X26" i="21" s="1"/>
  <c r="AA16" i="17"/>
  <c r="AC16" i="17" s="1"/>
  <c r="AB13" i="19"/>
  <c r="AD13" i="19" s="1"/>
  <c r="Y8" i="22"/>
  <c r="Y22" i="22"/>
  <c r="Y9" i="22"/>
  <c r="Y10" i="22"/>
  <c r="Y11" i="20"/>
  <c r="AA17" i="19"/>
  <c r="AC17" i="19" s="1"/>
  <c r="Y25" i="20"/>
  <c r="V13" i="20"/>
  <c r="X26" i="20"/>
  <c r="W26" i="20"/>
  <c r="X12" i="20"/>
  <c r="W12" i="20"/>
  <c r="Y24" i="22"/>
  <c r="Y23" i="22"/>
  <c r="W25" i="21"/>
  <c r="X25" i="21"/>
  <c r="W11" i="21"/>
  <c r="X11" i="21"/>
  <c r="V12" i="22"/>
  <c r="V25" i="22"/>
  <c r="V11" i="22"/>
  <c r="X26" i="22"/>
  <c r="F13" i="24"/>
  <c r="E13" i="24"/>
  <c r="C14" i="24"/>
  <c r="D14" i="24" s="1"/>
  <c r="E15" i="23"/>
  <c r="C16" i="23"/>
  <c r="Z15" i="19"/>
  <c r="F13" i="21"/>
  <c r="D14" i="20"/>
  <c r="F14" i="20"/>
  <c r="D13" i="21"/>
  <c r="X12" i="21" l="1"/>
  <c r="Y12" i="21" s="1"/>
  <c r="W26" i="21"/>
  <c r="Y26" i="21" s="1"/>
  <c r="AB14" i="19"/>
  <c r="AD14" i="19" s="1"/>
  <c r="AA15" i="19"/>
  <c r="AC15" i="19" s="1"/>
  <c r="AD15" i="17"/>
  <c r="AB16" i="17"/>
  <c r="AD16" i="17" s="1"/>
  <c r="Y25" i="21"/>
  <c r="Y26" i="20"/>
  <c r="Y12" i="20"/>
  <c r="AB17" i="19"/>
  <c r="AD17" i="19" s="1"/>
  <c r="V14" i="20"/>
  <c r="Y11" i="21"/>
  <c r="X13" i="20"/>
  <c r="W13" i="20"/>
  <c r="V13" i="21"/>
  <c r="Y26" i="22"/>
  <c r="W11" i="22"/>
  <c r="X11" i="22"/>
  <c r="W25" i="22"/>
  <c r="X25" i="22"/>
  <c r="X12" i="22"/>
  <c r="W12" i="22"/>
  <c r="E14" i="24"/>
  <c r="F14" i="24"/>
  <c r="C15" i="24"/>
  <c r="D15" i="24" s="1"/>
  <c r="E16" i="23"/>
  <c r="F14" i="21"/>
  <c r="Z16" i="19"/>
  <c r="F15" i="20"/>
  <c r="F15" i="21" s="1"/>
  <c r="D15" i="20"/>
  <c r="F13" i="22"/>
  <c r="D14" i="21"/>
  <c r="D14" i="22"/>
  <c r="F14" i="22"/>
  <c r="D13" i="22"/>
  <c r="AB15" i="19" l="1"/>
  <c r="AD15" i="19" s="1"/>
  <c r="AA16" i="19"/>
  <c r="AC16" i="19" s="1"/>
  <c r="Y12" i="22"/>
  <c r="Y13" i="20"/>
  <c r="V15" i="20"/>
  <c r="Y25" i="22"/>
  <c r="Y11" i="22"/>
  <c r="X14" i="20"/>
  <c r="W14" i="20"/>
  <c r="V14" i="21"/>
  <c r="X13" i="21"/>
  <c r="W13" i="21"/>
  <c r="V13" i="22"/>
  <c r="V14" i="22"/>
  <c r="E15" i="24"/>
  <c r="F15" i="24"/>
  <c r="D16" i="24"/>
  <c r="D15" i="21"/>
  <c r="F16" i="20"/>
  <c r="F15" i="22"/>
  <c r="D16" i="20"/>
  <c r="D15" i="22"/>
  <c r="V15" i="21" l="1"/>
  <c r="X15" i="21" s="1"/>
  <c r="AB16" i="19"/>
  <c r="AD16" i="19" s="1"/>
  <c r="Y13" i="21"/>
  <c r="Y14" i="20"/>
  <c r="V16" i="20"/>
  <c r="W15" i="20"/>
  <c r="X15" i="20"/>
  <c r="X14" i="21"/>
  <c r="W14" i="21"/>
  <c r="V15" i="22"/>
  <c r="X14" i="22"/>
  <c r="W14" i="22"/>
  <c r="X13" i="22"/>
  <c r="W13" i="22"/>
  <c r="F16" i="24"/>
  <c r="E16" i="24"/>
  <c r="D16" i="21"/>
  <c r="F17" i="20"/>
  <c r="F17" i="21" s="1"/>
  <c r="D17" i="20"/>
  <c r="D17" i="21" s="1"/>
  <c r="F16" i="21"/>
  <c r="F16" i="22" s="1"/>
  <c r="W15" i="21" l="1"/>
  <c r="Y15" i="21" s="1"/>
  <c r="Y15" i="20"/>
  <c r="V17" i="20"/>
  <c r="Y14" i="21"/>
  <c r="X16" i="20"/>
  <c r="W16" i="20"/>
  <c r="V17" i="21"/>
  <c r="V16" i="21"/>
  <c r="Y14" i="22"/>
  <c r="Y13" i="22"/>
  <c r="W15" i="22"/>
  <c r="X15" i="22"/>
  <c r="G16" i="24"/>
  <c r="H16" i="24" s="1"/>
  <c r="F17" i="22"/>
  <c r="D17" i="22"/>
  <c r="D16" i="22"/>
  <c r="Y16" i="20" l="1"/>
  <c r="Y15" i="22"/>
  <c r="X17" i="20"/>
  <c r="W17" i="20"/>
  <c r="X17" i="21"/>
  <c r="W17" i="21"/>
  <c r="X16" i="21"/>
  <c r="W16" i="21"/>
  <c r="V16" i="22"/>
  <c r="V17" i="22"/>
  <c r="Z22" i="20"/>
  <c r="Z24" i="20"/>
  <c r="Z23" i="20"/>
  <c r="Y17" i="20" l="1"/>
  <c r="Y17" i="21"/>
  <c r="AA24" i="20"/>
  <c r="AB24" i="20" s="1"/>
  <c r="AD24" i="20" s="1"/>
  <c r="AA22" i="20"/>
  <c r="AB22" i="20" s="1"/>
  <c r="AD22" i="20" s="1"/>
  <c r="AA23" i="20"/>
  <c r="AB23" i="20" s="1"/>
  <c r="AD23" i="20" s="1"/>
  <c r="Y16" i="21"/>
  <c r="X17" i="22"/>
  <c r="W17" i="22"/>
  <c r="X16" i="22"/>
  <c r="W16" i="22"/>
  <c r="Z22" i="21"/>
  <c r="Z23" i="21"/>
  <c r="Z24" i="21"/>
  <c r="AA23" i="21" l="1"/>
  <c r="AB23" i="21" s="1"/>
  <c r="AD23" i="21" s="1"/>
  <c r="AA24" i="21"/>
  <c r="AB24" i="21" s="1"/>
  <c r="AD24" i="21" s="1"/>
  <c r="AA22" i="21"/>
  <c r="AB22" i="21" s="1"/>
  <c r="AD22" i="21" s="1"/>
  <c r="Y16" i="22"/>
  <c r="Y17" i="22"/>
  <c r="Z24" i="22"/>
  <c r="Z23" i="22"/>
  <c r="Z22" i="22"/>
  <c r="Z25" i="20"/>
  <c r="AA25" i="20" l="1"/>
  <c r="AB25" i="20" s="1"/>
  <c r="AD25" i="20" s="1"/>
  <c r="AA23" i="22"/>
  <c r="AB23" i="22" s="1"/>
  <c r="AD23" i="22" s="1"/>
  <c r="AA22" i="22"/>
  <c r="AB22" i="22" s="1"/>
  <c r="AD22" i="22" s="1"/>
  <c r="AA24" i="22"/>
  <c r="AB24" i="22" s="1"/>
  <c r="AD24" i="22" s="1"/>
  <c r="F21" i="7"/>
  <c r="E21" i="7"/>
  <c r="D21" i="7"/>
  <c r="B21" i="7"/>
  <c r="B10" i="7"/>
  <c r="F20" i="7"/>
  <c r="E20" i="7"/>
  <c r="D20" i="7"/>
  <c r="B9" i="7"/>
  <c r="B20" i="7" s="1"/>
  <c r="F19" i="7"/>
  <c r="E19" i="7"/>
  <c r="D19" i="7"/>
  <c r="B19" i="7"/>
  <c r="B8" i="7"/>
  <c r="F18" i="7"/>
  <c r="E18" i="7"/>
  <c r="D18" i="7"/>
  <c r="B7" i="7"/>
  <c r="F17" i="7"/>
  <c r="E17" i="7"/>
  <c r="D17" i="7"/>
  <c r="B17" i="7"/>
  <c r="B6" i="7"/>
  <c r="F16" i="7"/>
  <c r="E16" i="7"/>
  <c r="D16" i="7"/>
  <c r="B5" i="7"/>
  <c r="B16" i="7" s="1"/>
  <c r="F15" i="7"/>
  <c r="E15" i="7"/>
  <c r="D15" i="7"/>
  <c r="Z25" i="21"/>
  <c r="Z26" i="20"/>
  <c r="AA26" i="20" l="1"/>
  <c r="AB26" i="20" s="1"/>
  <c r="AD26" i="20" s="1"/>
  <c r="AA25" i="21"/>
  <c r="AB25" i="21" s="1"/>
  <c r="AD25" i="21" s="1"/>
  <c r="B18" i="7"/>
  <c r="Z25" i="22"/>
  <c r="Z26" i="21"/>
  <c r="AA26" i="21" l="1"/>
  <c r="AB26" i="21" s="1"/>
  <c r="AD26" i="21" s="1"/>
  <c r="AA25" i="22"/>
  <c r="AB25" i="22" s="1"/>
  <c r="AD25" i="22" s="1"/>
  <c r="Z26" i="22"/>
  <c r="AA26" i="22" l="1"/>
  <c r="AB26" i="22" s="1"/>
  <c r="AD26" i="22" s="1"/>
  <c r="Z10" i="20"/>
  <c r="Z8" i="20"/>
  <c r="Z9" i="20"/>
  <c r="AA8" i="20" l="1"/>
  <c r="AC8" i="20" s="1"/>
  <c r="AA10" i="20"/>
  <c r="AC10" i="20" s="1"/>
  <c r="AA9" i="20"/>
  <c r="AC9" i="20" s="1"/>
  <c r="Z11" i="20"/>
  <c r="AA11" i="20" l="1"/>
  <c r="AC11" i="20" s="1"/>
  <c r="AB10" i="20"/>
  <c r="AD10" i="20" s="1"/>
  <c r="AB9" i="20"/>
  <c r="AD9" i="20" s="1"/>
  <c r="AB8" i="20"/>
  <c r="AD8" i="20" s="1"/>
  <c r="Z12" i="20"/>
  <c r="P24" i="23"/>
  <c r="J24" i="23"/>
  <c r="R24" i="23"/>
  <c r="L24" i="23"/>
  <c r="N24" i="23"/>
  <c r="R26" i="23"/>
  <c r="L22" i="23"/>
  <c r="N25" i="23"/>
  <c r="N11" i="23"/>
  <c r="N23" i="23"/>
  <c r="J22" i="23"/>
  <c r="P25" i="23"/>
  <c r="J26" i="23"/>
  <c r="N22" i="23"/>
  <c r="N10" i="23"/>
  <c r="J25" i="23"/>
  <c r="P22" i="23"/>
  <c r="P23" i="23"/>
  <c r="N26" i="23"/>
  <c r="L23" i="23"/>
  <c r="L25" i="23"/>
  <c r="N9" i="23"/>
  <c r="J23" i="23"/>
  <c r="R23" i="23"/>
  <c r="P26" i="23"/>
  <c r="L26" i="23"/>
  <c r="R25" i="23"/>
  <c r="AA12" i="20" l="1"/>
  <c r="AC12" i="20" s="1"/>
  <c r="AB11" i="20"/>
  <c r="AD11" i="20" s="1"/>
  <c r="P10" i="23"/>
  <c r="P11" i="23"/>
  <c r="N12" i="23"/>
  <c r="N8" i="23"/>
  <c r="P9" i="23"/>
  <c r="Z13" i="20"/>
  <c r="AA13" i="20" l="1"/>
  <c r="AC13" i="20" s="1"/>
  <c r="AB12" i="20"/>
  <c r="AD12" i="20" s="1"/>
  <c r="F22" i="23"/>
  <c r="D10" i="23"/>
  <c r="F11" i="23"/>
  <c r="F12" i="23"/>
  <c r="F25" i="23"/>
  <c r="D12" i="23"/>
  <c r="D22" i="23"/>
  <c r="H24" i="23"/>
  <c r="R22" i="23"/>
  <c r="N13" i="23"/>
  <c r="T25" i="23"/>
  <c r="D26" i="23"/>
  <c r="F23" i="23"/>
  <c r="H23" i="23"/>
  <c r="D8" i="23"/>
  <c r="F13" i="23"/>
  <c r="F24" i="23"/>
  <c r="H22" i="23"/>
  <c r="D23" i="23"/>
  <c r="D24" i="23"/>
  <c r="H25" i="23"/>
  <c r="P12" i="23"/>
  <c r="T26" i="23"/>
  <c r="F10" i="23"/>
  <c r="D9" i="23"/>
  <c r="D25" i="23"/>
  <c r="T24" i="23"/>
  <c r="F8" i="23"/>
  <c r="T23" i="23"/>
  <c r="T22" i="23"/>
  <c r="D11" i="23"/>
  <c r="F26" i="23"/>
  <c r="H26" i="23"/>
  <c r="F9" i="23"/>
  <c r="P8" i="23"/>
  <c r="AB13" i="20" l="1"/>
  <c r="AD13" i="20" s="1"/>
  <c r="U24" i="23"/>
  <c r="U25" i="23"/>
  <c r="U23" i="23"/>
  <c r="U22" i="23"/>
  <c r="U26" i="23"/>
  <c r="J14" i="23"/>
  <c r="J17" i="23"/>
  <c r="R15" i="23"/>
  <c r="R11" i="23"/>
  <c r="J10" i="23"/>
  <c r="Z15" i="20"/>
  <c r="L11" i="23"/>
  <c r="J16" i="23"/>
  <c r="R10" i="23"/>
  <c r="J13" i="23"/>
  <c r="Z14" i="20"/>
  <c r="L9" i="23"/>
  <c r="J12" i="23"/>
  <c r="R9" i="23"/>
  <c r="J15" i="23"/>
  <c r="R14" i="23"/>
  <c r="P13" i="23"/>
  <c r="P15" i="23"/>
  <c r="N15" i="23"/>
  <c r="J9" i="23"/>
  <c r="R17" i="23"/>
  <c r="D13" i="23"/>
  <c r="R13" i="23"/>
  <c r="N14" i="23"/>
  <c r="P14" i="23"/>
  <c r="J11" i="23"/>
  <c r="N16" i="23"/>
  <c r="R12" i="23"/>
  <c r="L10" i="23"/>
  <c r="R16" i="23"/>
  <c r="AA15" i="20" l="1"/>
  <c r="AC15" i="20" s="1"/>
  <c r="AA14" i="20"/>
  <c r="AC14" i="20" s="1"/>
  <c r="V25" i="23"/>
  <c r="X25" i="23" s="1"/>
  <c r="V22" i="23"/>
  <c r="W22" i="23" s="1"/>
  <c r="V23" i="23"/>
  <c r="W23" i="23" s="1"/>
  <c r="V26" i="23"/>
  <c r="X26" i="23" s="1"/>
  <c r="V24" i="23"/>
  <c r="W24" i="23" s="1"/>
  <c r="D14" i="23"/>
  <c r="N17" i="23"/>
  <c r="R8" i="23"/>
  <c r="L14" i="23"/>
  <c r="P16" i="23"/>
  <c r="J8" i="23"/>
  <c r="L12" i="23"/>
  <c r="L15" i="23"/>
  <c r="L8" i="23"/>
  <c r="AB14" i="20" l="1"/>
  <c r="AD14" i="20" s="1"/>
  <c r="AB15" i="20"/>
  <c r="AD15" i="20" s="1"/>
  <c r="X24" i="23"/>
  <c r="Y24" i="23" s="1"/>
  <c r="X22" i="23"/>
  <c r="Y22" i="23" s="1"/>
  <c r="W26" i="23"/>
  <c r="Y26" i="23" s="1"/>
  <c r="W25" i="23"/>
  <c r="Y25" i="23" s="1"/>
  <c r="X23" i="23"/>
  <c r="Y23" i="23" s="1"/>
  <c r="D15" i="23"/>
  <c r="H8" i="23"/>
  <c r="D16" i="23"/>
  <c r="Z16" i="20"/>
  <c r="H11" i="23"/>
  <c r="F14" i="23"/>
  <c r="Z23" i="23"/>
  <c r="H9" i="23"/>
  <c r="D17" i="23"/>
  <c r="P17" i="23"/>
  <c r="Z25" i="23"/>
  <c r="Z24" i="23"/>
  <c r="Z17" i="20"/>
  <c r="Z26" i="23"/>
  <c r="H10" i="23"/>
  <c r="L13" i="23"/>
  <c r="AA17" i="20" l="1"/>
  <c r="AC17" i="20" s="1"/>
  <c r="AA16" i="20"/>
  <c r="AC16" i="20" s="1"/>
  <c r="AA25" i="23"/>
  <c r="AA23" i="23"/>
  <c r="AA24" i="23"/>
  <c r="AA26" i="23"/>
  <c r="U8" i="23"/>
  <c r="U9" i="23"/>
  <c r="U11" i="23"/>
  <c r="AB16" i="20" l="1"/>
  <c r="AD16" i="20" s="1"/>
  <c r="AB17" i="20"/>
  <c r="AD17" i="20" s="1"/>
  <c r="AB26" i="23"/>
  <c r="AD26" i="23" s="1"/>
  <c r="V8" i="23"/>
  <c r="AB23" i="23"/>
  <c r="AD23" i="23" s="1"/>
  <c r="V11" i="23"/>
  <c r="AB25" i="23"/>
  <c r="AD25" i="23" s="1"/>
  <c r="AB24" i="23"/>
  <c r="AD24" i="23" s="1"/>
  <c r="V9" i="23"/>
  <c r="U10" i="23"/>
  <c r="H14" i="23"/>
  <c r="H12" i="23"/>
  <c r="L16" i="23"/>
  <c r="F15" i="23"/>
  <c r="Z22" i="23"/>
  <c r="AA22" i="23" l="1"/>
  <c r="V10" i="23"/>
  <c r="X10" i="23" s="1"/>
  <c r="U15" i="23"/>
  <c r="U14" i="23"/>
  <c r="U12" i="23"/>
  <c r="X11" i="23"/>
  <c r="W11" i="23"/>
  <c r="X9" i="23"/>
  <c r="W9" i="23"/>
  <c r="W8" i="23"/>
  <c r="X8" i="23"/>
  <c r="L17" i="23"/>
  <c r="H15" i="23"/>
  <c r="H13" i="23"/>
  <c r="F16" i="23"/>
  <c r="W10" i="23" l="1"/>
  <c r="Y10" i="23" s="1"/>
  <c r="AB22" i="23"/>
  <c r="AD22" i="23" s="1"/>
  <c r="V14" i="23"/>
  <c r="W14" i="23" s="1"/>
  <c r="V12" i="23"/>
  <c r="X12" i="23" s="1"/>
  <c r="Y9" i="23"/>
  <c r="Y8" i="23"/>
  <c r="Y11" i="23"/>
  <c r="V15" i="23"/>
  <c r="F17" i="23"/>
  <c r="X14" i="23" l="1"/>
  <c r="W12" i="23"/>
  <c r="U13" i="23"/>
  <c r="H16" i="23"/>
  <c r="V13" i="23" l="1"/>
  <c r="W13" i="23" s="1"/>
  <c r="Y12" i="23"/>
  <c r="Y14" i="23"/>
  <c r="U16" i="23"/>
  <c r="X15" i="23"/>
  <c r="W15" i="23"/>
  <c r="Z14" i="21"/>
  <c r="Z17" i="21"/>
  <c r="Z8" i="21"/>
  <c r="H17" i="23"/>
  <c r="Z13" i="21"/>
  <c r="Z9" i="21"/>
  <c r="Z10" i="21"/>
  <c r="Z16" i="21"/>
  <c r="AA9" i="21" l="1"/>
  <c r="AC9" i="21" s="1"/>
  <c r="AA10" i="21"/>
  <c r="AC10" i="21" s="1"/>
  <c r="AA14" i="21"/>
  <c r="AC14" i="21" s="1"/>
  <c r="AA8" i="21"/>
  <c r="AC8" i="21" s="1"/>
  <c r="AA13" i="21"/>
  <c r="AC13" i="21" s="1"/>
  <c r="AA16" i="21"/>
  <c r="AC16" i="21" s="1"/>
  <c r="AA17" i="21"/>
  <c r="AC17" i="21" s="1"/>
  <c r="X13" i="23"/>
  <c r="Y13" i="23" s="1"/>
  <c r="V16" i="23"/>
  <c r="W16" i="23" s="1"/>
  <c r="Y15" i="23"/>
  <c r="U17" i="23"/>
  <c r="Z15" i="21"/>
  <c r="Z11" i="21"/>
  <c r="Z12" i="21"/>
  <c r="AB8" i="21" l="1"/>
  <c r="AD8" i="21" s="1"/>
  <c r="AB10" i="21"/>
  <c r="AD10" i="21" s="1"/>
  <c r="AB16" i="21"/>
  <c r="AD16" i="21" s="1"/>
  <c r="AB17" i="21"/>
  <c r="AD17" i="21" s="1"/>
  <c r="AB13" i="21"/>
  <c r="AD13" i="21" s="1"/>
  <c r="AB14" i="21"/>
  <c r="AD14" i="21" s="1"/>
  <c r="AB9" i="21"/>
  <c r="AD9" i="21" s="1"/>
  <c r="AA15" i="21"/>
  <c r="AC15" i="21" s="1"/>
  <c r="AA11" i="21"/>
  <c r="AC11" i="21" s="1"/>
  <c r="AA12" i="21"/>
  <c r="AC12" i="21" s="1"/>
  <c r="X16" i="23"/>
  <c r="Y16" i="23" s="1"/>
  <c r="V17" i="23"/>
  <c r="W17" i="23" s="1"/>
  <c r="Z16" i="22"/>
  <c r="Z17" i="22"/>
  <c r="Z13" i="22"/>
  <c r="Z14" i="22"/>
  <c r="Z9" i="22"/>
  <c r="Z10" i="22"/>
  <c r="Z8" i="22"/>
  <c r="AB15" i="21" l="1"/>
  <c r="AD15" i="21" s="1"/>
  <c r="AB12" i="21"/>
  <c r="AD12" i="21" s="1"/>
  <c r="AB11" i="21"/>
  <c r="AD11" i="21" s="1"/>
  <c r="AA17" i="22"/>
  <c r="AC17" i="22" s="1"/>
  <c r="AA10" i="22"/>
  <c r="AC10" i="22" s="1"/>
  <c r="AA13" i="22"/>
  <c r="AC13" i="22" s="1"/>
  <c r="AA8" i="22"/>
  <c r="AC8" i="22" s="1"/>
  <c r="AA9" i="22"/>
  <c r="AC9" i="22" s="1"/>
  <c r="AA14" i="22"/>
  <c r="AC14" i="22" s="1"/>
  <c r="AA16" i="22"/>
  <c r="AC16" i="22" s="1"/>
  <c r="X17" i="23"/>
  <c r="Y17" i="23" s="1"/>
  <c r="Z11" i="22"/>
  <c r="Z12" i="22"/>
  <c r="Z15" i="22"/>
  <c r="AB10" i="22" l="1"/>
  <c r="AB8" i="22"/>
  <c r="AA11" i="22"/>
  <c r="AC11" i="22" s="1"/>
  <c r="AA15" i="22"/>
  <c r="AC15" i="22" s="1"/>
  <c r="AA12" i="22"/>
  <c r="AC12" i="22" s="1"/>
  <c r="AB14" i="22"/>
  <c r="AD14" i="22" s="1"/>
  <c r="AB16" i="22"/>
  <c r="AD16" i="22" s="1"/>
  <c r="AB9" i="22"/>
  <c r="AB13" i="22"/>
  <c r="AD13" i="22" s="1"/>
  <c r="AB17" i="22"/>
  <c r="AD17" i="22" s="1"/>
  <c r="Z8" i="23"/>
  <c r="Z9" i="23"/>
  <c r="Z10" i="23"/>
  <c r="AA8" i="23" l="1"/>
  <c r="AC8" i="23" s="1"/>
  <c r="AA10" i="23"/>
  <c r="AC10" i="23" s="1"/>
  <c r="AD8" i="22"/>
  <c r="AD10" i="22"/>
  <c r="AA9" i="23"/>
  <c r="AC9" i="23" s="1"/>
  <c r="AB15" i="22"/>
  <c r="AD9" i="22"/>
  <c r="AB12" i="22"/>
  <c r="AD12" i="22" s="1"/>
  <c r="AB11" i="22"/>
  <c r="Z12" i="23"/>
  <c r="Z14" i="23"/>
  <c r="Z11" i="23"/>
  <c r="Z15" i="23"/>
  <c r="AB10" i="23" l="1"/>
  <c r="AD10" i="23" s="1"/>
  <c r="AA15" i="23"/>
  <c r="AC15" i="23" s="1"/>
  <c r="AA11" i="23"/>
  <c r="AC11" i="23" s="1"/>
  <c r="AD15" i="22"/>
  <c r="AD11" i="22"/>
  <c r="AA14" i="23"/>
  <c r="AC14" i="23" s="1"/>
  <c r="AA12" i="23"/>
  <c r="AC12" i="23" s="1"/>
  <c r="AB9" i="23"/>
  <c r="AD9" i="23" s="1"/>
  <c r="AB8" i="23"/>
  <c r="AD8" i="23" s="1"/>
  <c r="Z13" i="23"/>
  <c r="AB15" i="23" l="1"/>
  <c r="AD15" i="23" s="1"/>
  <c r="AB11" i="23"/>
  <c r="AD11" i="23" s="1"/>
  <c r="AA13" i="23"/>
  <c r="AC13" i="23" s="1"/>
  <c r="AB14" i="23"/>
  <c r="AD14" i="23" s="1"/>
  <c r="AB12" i="23"/>
  <c r="AD12" i="23" s="1"/>
  <c r="Z17" i="23"/>
  <c r="Z16" i="23"/>
  <c r="AA16" i="23" l="1"/>
  <c r="AC16" i="23" s="1"/>
  <c r="AA17" i="23"/>
  <c r="AB13" i="23"/>
  <c r="AD13" i="23" s="1"/>
  <c r="AB16" i="23" l="1"/>
  <c r="AD16" i="23" s="1"/>
  <c r="AB17" i="23"/>
  <c r="AD17" i="23" s="1"/>
  <c r="AC17" i="23"/>
  <c r="H32" i="25"/>
  <c r="J32" i="25" s="1"/>
  <c r="I32" i="25" l="1"/>
  <c r="K32" i="25" s="1"/>
  <c r="K33" i="25" s="1"/>
  <c r="N33" i="25" l="1"/>
  <c r="L33" i="25"/>
  <c r="F8" i="25"/>
  <c r="N32" i="25"/>
  <c r="M32" i="25"/>
  <c r="M33" i="25" s="1"/>
  <c r="H9" i="25" l="1"/>
  <c r="H10" i="25" s="1"/>
  <c r="F11" i="25"/>
  <c r="H12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54B56306-2EDE-454D-A992-F116FBB83E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DACFEDB6-E69D-4306-8A2A-4B17DA2244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52458F5C-FB47-45FE-9904-4F7FA83FF53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48C21ED1-C97D-4805-AB2D-9DB3CA24EDF6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EFC335B2-E33E-4C26-9BEF-34AEF009B9D1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ACF5AEA9-458F-483E-B03D-5724E5A2FE84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8D214571-AA11-4A40-921A-904F5A2E8C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ADFAD05A-DDC1-4B1E-898F-ADE7F13273C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C1242F8E-2D91-4E67-B13D-1838D91083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F6BB90F8-FFE0-42B5-BD84-5519D0F5EB0D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604D821F-B506-4BDF-86F3-0A6184BB1345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4DCF0E02-8B72-49B4-8543-82C37D4818A6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26F5EB8A-984D-4831-9239-33D025E2FE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F4D4101A-D51E-4F7D-967F-C63B8EB7BF3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3AD15E1F-EF39-459F-9B15-E5E40459867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8FC78E0B-72CA-4A19-9292-08EAEC8A1D09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69CE826E-147B-4287-AEA8-5C6644F234BC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84ED4F4C-81BF-4FFB-8354-B2DF1AF5FCF6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D29C78D8-1F80-4181-9130-357DEFF964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2EFDF1AA-E2F3-4E55-AFF8-AA3329F07D9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946A4F4E-91A2-4796-8988-A426D00CF12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8D8E7CBD-D7A1-4D77-A4A0-C94893874122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654DCD66-9FAD-4B9F-8D90-638FCC0D0A29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FD2323CF-7EB1-417A-8DFF-B618701137FA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8" authorId="0" shapeId="0" xr:uid="{F8718E1B-3A0E-464A-B90C-8BD46A456AF7}">
      <text>
        <r>
          <rPr>
            <b/>
            <sz val="9"/>
            <color indexed="81"/>
            <rFont val="MS P ゴシック"/>
            <family val="3"/>
            <charset val="128"/>
          </rPr>
          <t>ここを変更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234726CA-769C-4C37-981B-7EA6DBB66A1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02BEC26E-26CB-461E-9AAE-FA608D03B0E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9BA7FBD0-181F-405F-8764-78D7C163F3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CA088EDF-22A9-4F77-9141-7C85F5854119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81B75A35-BCB0-4DA9-AA1B-BAA4B5C7BB9C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8C023A82-9445-4D79-9885-68856840E72B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F97A3FCF-2A29-4E68-B1E4-2A84271E2B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4F01F338-0108-43F3-AD53-86661AA01C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E243186E-E092-4EE5-A5C2-2906D3BD6C1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CB5DDB8B-237D-4E94-8750-20A877DE9BD3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EADC9794-55F5-474C-9810-380DAB1462F4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E9751501-1AEC-4635-86BC-97FC0161E732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8F973943-BFC7-4492-A0D9-6C76CDBAA0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1F6840DC-2F5E-46B1-99FD-45912137D58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72B56E25-18B1-40BF-AF2E-EE1913C7D0C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256C9202-E70A-47DA-A3B5-21E5F27E3936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A79BD5EC-FBD8-486A-BDA2-6942976632B6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62CE4D3C-7AE1-4772-A7C5-4536E7107F4D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6A838398-0025-443A-A66D-F30B250D384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727F90F1-0A0A-442A-8443-ED9CEABA72C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E44333D9-8BE1-42FD-9C56-9E4C8BAF31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0E3AFE06-729F-40A6-B531-CA3C848E7FDE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92D59CB3-42A1-4EE6-90C4-64EBFAB7FBF6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EA4F2783-FCEC-4128-A957-C1E7DBD5380A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D518177A-E9C2-461C-8F02-2687AF64CBA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9827ED6C-C4F2-4ADF-BE67-2E8F639500F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541C5F86-6578-4CFC-ACB8-51754415155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E48A5442-3CEC-4B1D-B990-EA3EF0C6F574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0E95FB86-0D15-44F4-BCA5-BC54BDD11D0C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1F28F099-02FC-44FC-95CB-4E2CC1A32A1B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602BD3A4-9823-43C7-BBDC-8788C84E871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18D317DB-5528-43A2-90ED-67DAC4F9F55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09017622-A181-4C65-AC9F-4D64AD6385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C5EE6A68-5853-4722-82C5-A504F79FF17E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5CF630C8-84F8-427E-A396-010F6DFA4E79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4FC6BFE9-3916-4D0F-9D43-8DDDB7A642D1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DFA898F8-48D5-4DFC-83B2-C439B3552DC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9D79CE39-750A-4C98-A996-32AE737606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FE013880-20DE-4804-94BB-4145A40DE42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F6393E0E-E97F-473A-862D-FB3156E6D066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85527D63-F0D1-418B-9304-778F0B91FE20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F57A5982-B096-492D-A1E2-063C8BF0A359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F8A47321-6373-4F1F-87E0-3641815FA21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子女1人あたり　12,000元
（毎月1,000元）
</t>
        </r>
      </text>
    </comment>
    <comment ref="L6" authorId="0" shapeId="0" xr:uid="{8E9097B1-C351-4660-BE67-2DBC8062B14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一軒目の住宅ローン　12,000元
（毎月1,000元）上限　20年
</t>
        </r>
      </text>
    </comment>
    <comment ref="N6" authorId="0" shapeId="0" xr:uid="{5BD51EB9-D509-4536-B34C-805A899D92D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1)賃借住宅が直轄市等　　　　　　　　18,000元（毎月1,500元）
2)戸籍人口100万人超の場合　　　13,200元（毎月1,100元）
3)戸籍人口100万人以下の場合 　9,600元（毎月　 800元）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6" authorId="0" shapeId="0" xr:uid="{EE9CAD8F-A249-406A-888C-38F2EB1435AC}">
      <text>
        <r>
          <rPr>
            <b/>
            <sz val="9"/>
            <color indexed="81"/>
            <rFont val="MS P ゴシック"/>
            <family val="3"/>
            <charset val="128"/>
          </rPr>
          <t>被扶養者（※１）に対する扶養費　　　
24,000元（毎月2,000元）
（※１）満60歳以上の父母。子女が既に死亡した満60歳以上の祖父母を含む</t>
        </r>
      </text>
    </comment>
    <comment ref="R6" authorId="0" shapeId="0" xr:uid="{1DC70D1F-A82A-49C0-A579-CD9BB3DFD114}">
      <text>
        <r>
          <rPr>
            <b/>
            <sz val="9"/>
            <color indexed="81"/>
            <rFont val="MS P ゴシック"/>
            <family val="3"/>
            <charset val="128"/>
          </rPr>
          <t>4,800元（毎月400元）上限4年
技能職業資格継続教育等の証書取得当年　3,600元（定額）</t>
        </r>
      </text>
    </comment>
    <comment ref="T6" authorId="0" shapeId="0" xr:uid="{27474629-6ADC-44EF-850C-D9BAB69E5E2C}">
      <text>
        <r>
          <rPr>
            <b/>
            <sz val="9"/>
            <color indexed="81"/>
            <rFont val="MS P ゴシック"/>
            <family val="3"/>
            <charset val="128"/>
          </rPr>
          <t>一納税年度内に15,000元を
超える個人負担
上限　80,000元
確定申告時に行い、月次では控除しない</t>
        </r>
      </text>
    </comment>
  </commentList>
</comments>
</file>

<file path=xl/sharedStrings.xml><?xml version="1.0" encoding="utf-8"?>
<sst xmlns="http://schemas.openxmlformats.org/spreadsheetml/2006/main" count="1279" uniqueCount="125">
  <si>
    <t>子女教育費</t>
  </si>
  <si>
    <t>継続教育費</t>
  </si>
  <si>
    <t>家賃</t>
  </si>
  <si>
    <t>高齢者扶養</t>
  </si>
  <si>
    <t>A</t>
    <phoneticPr fontId="3"/>
  </si>
  <si>
    <t>B</t>
    <phoneticPr fontId="3"/>
  </si>
  <si>
    <t>当月</t>
    <rPh sb="0" eb="2">
      <t>トウゲツ</t>
    </rPh>
    <phoneticPr fontId="3"/>
  </si>
  <si>
    <t>前月</t>
    <rPh sb="0" eb="2">
      <t>ゼンゲツ</t>
    </rPh>
    <phoneticPr fontId="3"/>
  </si>
  <si>
    <t>発生時</t>
    <rPh sb="0" eb="2">
      <t>ハッセイ</t>
    </rPh>
    <rPh sb="2" eb="3">
      <t>ジ</t>
    </rPh>
    <phoneticPr fontId="3"/>
  </si>
  <si>
    <t>月単位</t>
    <rPh sb="0" eb="3">
      <t>ツキタンイ</t>
    </rPh>
    <phoneticPr fontId="3"/>
  </si>
  <si>
    <t>累計</t>
    <rPh sb="0" eb="2">
      <t>ルイケイ</t>
    </rPh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</si>
  <si>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</si>
  <si>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</si>
  <si>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</si>
  <si>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</si>
  <si>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</si>
  <si>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</si>
  <si>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</si>
  <si>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</si>
  <si>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</si>
  <si>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</si>
  <si>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</si>
  <si>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</si>
  <si>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税率</t>
    <rPh sb="0" eb="2">
      <t>ゼイリツ</t>
    </rPh>
    <phoneticPr fontId="3"/>
  </si>
  <si>
    <t>年度個人課税所得額</t>
  </si>
  <si>
    <t>税率
（％）</t>
    <phoneticPr fontId="5"/>
  </si>
  <si>
    <t>速算
控除
額（元）</t>
    <phoneticPr fontId="5"/>
  </si>
  <si>
    <r>
      <rPr>
        <b/>
        <sz val="10"/>
        <color rgb="FFFF0000"/>
        <rFont val="メイリオ"/>
        <family val="3"/>
        <charset val="128"/>
      </rPr>
      <t>月度</t>
    </r>
    <r>
      <rPr>
        <sz val="10"/>
        <color theme="1"/>
        <rFont val="メイリオ"/>
        <family val="3"/>
        <charset val="128"/>
      </rPr>
      <t>個人課税所得額</t>
    </r>
    <rPh sb="0" eb="1">
      <t>ツキ</t>
    </rPh>
    <phoneticPr fontId="5"/>
  </si>
  <si>
    <t>等級</t>
  </si>
  <si>
    <t>元超</t>
    <rPh sb="0" eb="1">
      <t>モト</t>
    </rPh>
    <rPh sb="1" eb="2">
      <t>チョウ</t>
    </rPh>
    <phoneticPr fontId="3"/>
  </si>
  <si>
    <t>元以下</t>
    <rPh sb="0" eb="1">
      <t>モト</t>
    </rPh>
    <rPh sb="1" eb="3">
      <t>イカ</t>
    </rPh>
    <phoneticPr fontId="3"/>
  </si>
  <si>
    <t>～</t>
  </si>
  <si>
    <t>給与賞与総額</t>
    <rPh sb="0" eb="2">
      <t>キュウヨ</t>
    </rPh>
    <rPh sb="2" eb="4">
      <t>ショウヨ</t>
    </rPh>
    <rPh sb="4" eb="6">
      <t>ソウガク</t>
    </rPh>
    <phoneticPr fontId="3"/>
  </si>
  <si>
    <t>課税所得</t>
    <rPh sb="0" eb="2">
      <t>カゼイ</t>
    </rPh>
    <rPh sb="2" eb="4">
      <t>ショトク</t>
    </rPh>
    <phoneticPr fontId="3"/>
  </si>
  <si>
    <t>速算控除</t>
    <rPh sb="0" eb="2">
      <t>ソクサン</t>
    </rPh>
    <rPh sb="2" eb="4">
      <t>コウジョ</t>
    </rPh>
    <phoneticPr fontId="3"/>
  </si>
  <si>
    <t>年税額</t>
    <rPh sb="0" eb="1">
      <t>ネン</t>
    </rPh>
    <rPh sb="1" eb="3">
      <t>ゼイガク</t>
    </rPh>
    <phoneticPr fontId="3"/>
  </si>
  <si>
    <t>前  月
までの
納税額</t>
    <rPh sb="9" eb="11">
      <t>ノウゼイ</t>
    </rPh>
    <rPh sb="11" eb="12">
      <t>ガク</t>
    </rPh>
    <phoneticPr fontId="3"/>
  </si>
  <si>
    <t>当  月
までの
納税額</t>
    <rPh sb="0" eb="1">
      <t>ア</t>
    </rPh>
    <rPh sb="9" eb="11">
      <t>ノウゼイ</t>
    </rPh>
    <rPh sb="11" eb="12">
      <t>ガク</t>
    </rPh>
    <phoneticPr fontId="3"/>
  </si>
  <si>
    <t>当　月
納税額</t>
    <rPh sb="0" eb="1">
      <t>トウ</t>
    </rPh>
    <rPh sb="2" eb="3">
      <t>ガツ</t>
    </rPh>
    <rPh sb="4" eb="6">
      <t>ノウゼイ</t>
    </rPh>
    <rPh sb="6" eb="7">
      <t>ガク</t>
    </rPh>
    <phoneticPr fontId="3"/>
  </si>
  <si>
    <t>当月
発生</t>
    <rPh sb="0" eb="2">
      <t>トウゲツ</t>
    </rPh>
    <rPh sb="3" eb="5">
      <t>ハッセイ</t>
    </rPh>
    <phoneticPr fontId="3"/>
  </si>
  <si>
    <t>⑦当月
支給額</t>
    <rPh sb="1" eb="2">
      <t>トウ</t>
    </rPh>
    <rPh sb="2" eb="3">
      <t>ガツ</t>
    </rPh>
    <rPh sb="4" eb="7">
      <t>シキュウガク</t>
    </rPh>
    <phoneticPr fontId="3"/>
  </si>
  <si>
    <r>
      <rPr>
        <b/>
        <sz val="10"/>
        <color rgb="FFFF0000"/>
        <rFont val="メイリオ"/>
        <family val="3"/>
        <charset val="128"/>
      </rPr>
      <t>グロスアップ
年度</t>
    </r>
    <r>
      <rPr>
        <sz val="10"/>
        <color theme="1"/>
        <rFont val="メイリオ"/>
        <family val="3"/>
        <charset val="128"/>
      </rPr>
      <t>個人課税所得額</t>
    </r>
    <rPh sb="7" eb="9">
      <t>ネンド</t>
    </rPh>
    <phoneticPr fontId="5"/>
  </si>
  <si>
    <t>住宅ローン
利息</t>
    <phoneticPr fontId="3"/>
  </si>
  <si>
    <t>①支給額ベース契約者</t>
    <rPh sb="1" eb="4">
      <t>シキュウガク</t>
    </rPh>
    <rPh sb="7" eb="10">
      <t>ケイヤクシャ</t>
    </rPh>
    <phoneticPr fontId="3"/>
  </si>
  <si>
    <t>②グロスアップ（手取り）契約対象者</t>
    <rPh sb="8" eb="10">
      <t>テド</t>
    </rPh>
    <rPh sb="12" eb="14">
      <t>ケイヤク</t>
    </rPh>
    <rPh sb="14" eb="17">
      <t>タイショウシャ</t>
    </rPh>
    <phoneticPr fontId="3"/>
  </si>
  <si>
    <t>③基礎控除</t>
    <rPh sb="1" eb="3">
      <t>キソ</t>
    </rPh>
    <rPh sb="3" eb="5">
      <t>コウジョ</t>
    </rPh>
    <phoneticPr fontId="3"/>
  </si>
  <si>
    <t>⑤税額計算エリア</t>
    <rPh sb="1" eb="3">
      <t>ゼイガク</t>
    </rPh>
    <rPh sb="3" eb="5">
      <t>ケイサン</t>
    </rPh>
    <phoneticPr fontId="3"/>
  </si>
  <si>
    <t>姓名</t>
    <rPh sb="0" eb="2">
      <t>セイメイ</t>
    </rPh>
    <phoneticPr fontId="3"/>
  </si>
  <si>
    <t>O</t>
    <phoneticPr fontId="3"/>
  </si>
  <si>
    <t>①給与計算</t>
    <rPh sb="1" eb="3">
      <t>キュウヨ</t>
    </rPh>
    <rPh sb="3" eb="5">
      <t>ケイサン</t>
    </rPh>
    <phoneticPr fontId="3"/>
  </si>
  <si>
    <t>説明</t>
    <rPh sb="0" eb="2">
      <t>セツメイ</t>
    </rPh>
    <phoneticPr fontId="3"/>
  </si>
  <si>
    <t>このEXCELの著作権はNAC MEINAN Consultingに帰属しますが、無料配布の為、このEXCELを利用した際の一切の責任は負いません。</t>
    <rPh sb="8" eb="10">
      <t>チョサク</t>
    </rPh>
    <rPh sb="10" eb="11">
      <t>ケン</t>
    </rPh>
    <rPh sb="34" eb="36">
      <t>キゾク</t>
    </rPh>
    <rPh sb="41" eb="43">
      <t>ムリョウ</t>
    </rPh>
    <rPh sb="43" eb="45">
      <t>ハイフ</t>
    </rPh>
    <rPh sb="46" eb="47">
      <t>タメ</t>
    </rPh>
    <rPh sb="56" eb="58">
      <t>リヨウ</t>
    </rPh>
    <rPh sb="60" eb="61">
      <t>サイ</t>
    </rPh>
    <rPh sb="62" eb="64">
      <t>イッサイ</t>
    </rPh>
    <rPh sb="65" eb="67">
      <t>セキニン</t>
    </rPh>
    <rPh sb="68" eb="69">
      <t>オ</t>
    </rPh>
    <phoneticPr fontId="3"/>
  </si>
  <si>
    <t>①賞与計算</t>
    <rPh sb="1" eb="3">
      <t>ショウヨ</t>
    </rPh>
    <rPh sb="3" eb="5">
      <t>ケイサン</t>
    </rPh>
    <phoneticPr fontId="3"/>
  </si>
  <si>
    <t>賞与総額</t>
    <rPh sb="0" eb="2">
      <t>ショウヨ</t>
    </rPh>
    <rPh sb="2" eb="4">
      <t>ソウガク</t>
    </rPh>
    <phoneticPr fontId="3"/>
  </si>
  <si>
    <t>確定申告時</t>
    <rPh sb="0" eb="2">
      <t>カクテイ</t>
    </rPh>
    <rPh sb="2" eb="4">
      <t>シンコク</t>
    </rPh>
    <rPh sb="4" eb="5">
      <t>ジ</t>
    </rPh>
    <phoneticPr fontId="3"/>
  </si>
  <si>
    <t>社会保険</t>
    <rPh sb="0" eb="2">
      <t>シャカイ</t>
    </rPh>
    <rPh sb="2" eb="4">
      <t>ホケン</t>
    </rPh>
    <phoneticPr fontId="3"/>
  </si>
  <si>
    <t>②特別控除</t>
    <rPh sb="1" eb="3">
      <t>トクベツ</t>
    </rPh>
    <rPh sb="3" eb="5">
      <t>コウジョ</t>
    </rPh>
    <phoneticPr fontId="3"/>
  </si>
  <si>
    <t>上限</t>
    <rPh sb="0" eb="2">
      <t>ジョウゲン</t>
    </rPh>
    <phoneticPr fontId="3"/>
  </si>
  <si>
    <t>月</t>
    <phoneticPr fontId="3"/>
  </si>
  <si>
    <t>年</t>
    <rPh sb="0" eb="1">
      <t>ネン</t>
    </rPh>
    <phoneticPr fontId="3"/>
  </si>
  <si>
    <t>－</t>
    <phoneticPr fontId="3"/>
  </si>
  <si>
    <t>⑥当月
支給額</t>
    <rPh sb="1" eb="2">
      <t>トウ</t>
    </rPh>
    <rPh sb="2" eb="3">
      <t>ガツ</t>
    </rPh>
    <rPh sb="4" eb="7">
      <t>シキュウガク</t>
    </rPh>
    <phoneticPr fontId="3"/>
  </si>
  <si>
    <t>年累計</t>
    <rPh sb="0" eb="1">
      <t>ネン</t>
    </rPh>
    <rPh sb="1" eb="3">
      <t>ルイケイ</t>
    </rPh>
    <phoneticPr fontId="3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</si>
  <si>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</si>
  <si>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</si>
  <si>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</si>
  <si>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</si>
  <si>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</si>
  <si>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</si>
  <si>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</si>
  <si>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</si>
  <si>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</si>
  <si>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</si>
  <si>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支給月</t>
    <rPh sb="0" eb="2">
      <t>ｼｷｭｳ</t>
    </rPh>
    <rPh sb="2" eb="3">
      <t>ﾂｷ</t>
    </rPh>
    <phoneticPr fontId="21" type="noConversion"/>
  </si>
  <si>
    <t>種別</t>
    <rPh sb="0" eb="2">
      <t>シュベツ</t>
    </rPh>
    <phoneticPr fontId="3"/>
  </si>
  <si>
    <t>給与賞与</t>
    <rPh sb="2" eb="4">
      <t>ｼｮｳﾖ</t>
    </rPh>
    <phoneticPr fontId="21" type="noConversion"/>
  </si>
  <si>
    <t>累計</t>
    <phoneticPr fontId="21" type="noConversion"/>
  </si>
  <si>
    <t>基礎
控除</t>
    <rPh sb="0" eb="2">
      <t>キソ</t>
    </rPh>
    <rPh sb="3" eb="5">
      <t>コウジョ</t>
    </rPh>
    <phoneticPr fontId="3"/>
  </si>
  <si>
    <t>税率</t>
    <phoneticPr fontId="21" type="noConversion"/>
  </si>
  <si>
    <t>速算
控除</t>
    <phoneticPr fontId="21" type="noConversion"/>
  </si>
  <si>
    <t>個人所得税</t>
    <phoneticPr fontId="21" type="noConversion"/>
  </si>
  <si>
    <t>手取給与</t>
    <phoneticPr fontId="21" type="noConversion"/>
  </si>
  <si>
    <t>1月</t>
    <rPh sb="1" eb="2">
      <t>ツキ</t>
    </rPh>
    <phoneticPr fontId="3"/>
  </si>
  <si>
    <t>給与</t>
    <rPh sb="0" eb="2">
      <t>キュウヨ</t>
    </rPh>
    <phoneticPr fontId="3"/>
  </si>
  <si>
    <t>2月</t>
    <rPh sb="1" eb="2">
      <t>ツキ</t>
    </rPh>
    <phoneticPr fontId="3"/>
  </si>
  <si>
    <t>3月</t>
  </si>
  <si>
    <t>4月</t>
  </si>
  <si>
    <t>5月</t>
  </si>
  <si>
    <t>6月</t>
  </si>
  <si>
    <t>賞与</t>
    <rPh sb="0" eb="2">
      <t>ショウヨ</t>
    </rPh>
    <phoneticPr fontId="3"/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</si>
  <si>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</si>
  <si>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</si>
  <si>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</si>
  <si>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</si>
  <si>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</si>
  <si>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</si>
  <si>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5"/>
  </si>
  <si>
    <t>年1回賞与</t>
    <rPh sb="0" eb="1">
      <t>ネン</t>
    </rPh>
    <rPh sb="2" eb="3">
      <t>カイ</t>
    </rPh>
    <rPh sb="3" eb="5">
      <t>ショウヨ</t>
    </rPh>
    <phoneticPr fontId="5"/>
  </si>
  <si>
    <t>[1]現状</t>
    <rPh sb="3" eb="5">
      <t>ゲンジョウ</t>
    </rPh>
    <phoneticPr fontId="3"/>
  </si>
  <si>
    <t>(3)年俸</t>
    <rPh sb="3" eb="5">
      <t>ネンポウ</t>
    </rPh>
    <phoneticPr fontId="3"/>
  </si>
  <si>
    <t>(4)年税額</t>
    <rPh sb="3" eb="4">
      <t>ネン</t>
    </rPh>
    <rPh sb="4" eb="6">
      <t>ゼイガク</t>
    </rPh>
    <phoneticPr fontId="3"/>
  </si>
  <si>
    <t>(5)減税額</t>
    <rPh sb="3" eb="6">
      <t>ゲンゼイガク</t>
    </rPh>
    <phoneticPr fontId="3"/>
  </si>
  <si>
    <t>(6)減税率</t>
    <rPh sb="3" eb="5">
      <t>ゲンゼイ</t>
    </rPh>
    <rPh sb="5" eb="6">
      <t>リツ</t>
    </rPh>
    <phoneticPr fontId="3"/>
  </si>
  <si>
    <t>ピンク</t>
    <phoneticPr fontId="3"/>
  </si>
  <si>
    <t>の項目を入力して下さい。</t>
    <rPh sb="1" eb="3">
      <t>コウモク</t>
    </rPh>
    <rPh sb="4" eb="6">
      <t>ニュウリョク</t>
    </rPh>
    <rPh sb="8" eb="9">
      <t>クダ</t>
    </rPh>
    <phoneticPr fontId="3"/>
  </si>
  <si>
    <r>
      <t>[2]給与減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SimSun"/>
        <charset val="134"/>
      </rPr>
      <t>年一回性賞与増</t>
    </r>
    <rPh sb="3" eb="5">
      <t>キュウヨ</t>
    </rPh>
    <rPh sb="5" eb="6">
      <t>ゲン</t>
    </rPh>
    <rPh sb="7" eb="8">
      <t>ネン</t>
    </rPh>
    <rPh sb="8" eb="11">
      <t>イッカイセイ</t>
    </rPh>
    <rPh sb="11" eb="13">
      <t>ショウヨ</t>
    </rPh>
    <rPh sb="13" eb="14">
      <t>ゾウ</t>
    </rPh>
    <phoneticPr fontId="3"/>
  </si>
  <si>
    <r>
      <rPr>
        <b/>
        <sz val="10"/>
        <rFont val="メイリオ"/>
        <family val="3"/>
        <charset val="128"/>
      </rPr>
      <t>⑪</t>
    </r>
    <phoneticPr fontId="5"/>
  </si>
  <si>
    <r>
      <rPr>
        <b/>
        <sz val="10"/>
        <rFont val="メイリオ"/>
        <family val="3"/>
        <charset val="128"/>
      </rPr>
      <t>⑫</t>
    </r>
    <phoneticPr fontId="5"/>
  </si>
  <si>
    <r>
      <rPr>
        <b/>
        <sz val="10"/>
        <rFont val="メイリオ"/>
        <family val="3"/>
        <charset val="128"/>
      </rPr>
      <t>⑬</t>
    </r>
    <phoneticPr fontId="5"/>
  </si>
  <si>
    <r>
      <rPr>
        <b/>
        <sz val="10"/>
        <color rgb="FFFF0000"/>
        <rFont val="SimSun"/>
        <charset val="134"/>
      </rPr>
      <t>月度</t>
    </r>
    <r>
      <rPr>
        <sz val="10"/>
        <color theme="1"/>
        <rFont val="SimSun"/>
        <charset val="134"/>
      </rPr>
      <t>個人課税所得額</t>
    </r>
    <rPh sb="0" eb="1">
      <t>ツキ</t>
    </rPh>
    <phoneticPr fontId="5"/>
  </si>
  <si>
    <t>累    計
納 税 額</t>
    <phoneticPr fontId="21" type="noConversion"/>
  </si>
  <si>
    <t>累計課税
所    得</t>
    <phoneticPr fontId="21" type="noConversion"/>
  </si>
  <si>
    <t>基礎控除
累    計</t>
    <phoneticPr fontId="21" type="noConversion"/>
  </si>
  <si>
    <t>月度実行
税　　率</t>
    <rPh sb="0" eb="2">
      <t>げつど</t>
    </rPh>
    <rPh sb="2" eb="4">
      <t>じっこう</t>
    </rPh>
    <rPh sb="5" eb="6">
      <t>ｾﾞｲ</t>
    </rPh>
    <rPh sb="8" eb="9">
      <t>ﾘﾂ</t>
    </rPh>
    <phoneticPr fontId="21" type="noConversion"/>
  </si>
  <si>
    <t>(7)手取り</t>
    <rPh sb="3" eb="5">
      <t>テド</t>
    </rPh>
    <phoneticPr fontId="3"/>
  </si>
  <si>
    <t>(8)手取り差額</t>
    <rPh sb="3" eb="5">
      <t>テド</t>
    </rPh>
    <rPh sb="6" eb="8">
      <t>サガク</t>
    </rPh>
    <phoneticPr fontId="3"/>
  </si>
  <si>
    <r>
      <rPr>
        <b/>
        <sz val="10"/>
        <color rgb="FFFF0000"/>
        <rFont val="メイリオ"/>
        <family val="3"/>
        <charset val="128"/>
      </rPr>
      <t>グロスアップ
月度</t>
    </r>
    <r>
      <rPr>
        <sz val="10"/>
        <color theme="1"/>
        <rFont val="メイリオ"/>
        <family val="3"/>
        <charset val="128"/>
      </rPr>
      <t>個人課税所得額</t>
    </r>
    <rPh sb="7" eb="8">
      <t>ガツ</t>
    </rPh>
    <rPh sb="8" eb="9">
      <t>ド</t>
    </rPh>
    <rPh sb="9" eb="11">
      <t>コジン</t>
    </rPh>
    <phoneticPr fontId="5"/>
  </si>
  <si>
    <t>④追加控除</t>
    <rPh sb="1" eb="3">
      <t>ツイカ</t>
    </rPh>
    <rPh sb="3" eb="5">
      <t>コウジョ</t>
    </rPh>
    <phoneticPr fontId="3"/>
  </si>
  <si>
    <r>
      <t>(1)月額給与(特別</t>
    </r>
    <r>
      <rPr>
        <sz val="10"/>
        <color theme="1"/>
        <rFont val="ＭＳ Ｐゴシック"/>
        <family val="3"/>
        <charset val="128"/>
      </rPr>
      <t>・</t>
    </r>
    <r>
      <rPr>
        <sz val="10"/>
        <color theme="1"/>
        <rFont val="SimSun"/>
        <charset val="134"/>
      </rPr>
      <t>追加控除後)</t>
    </r>
    <rPh sb="3" eb="5">
      <t>ゲツガク</t>
    </rPh>
    <rPh sb="5" eb="7">
      <t>キュウヨ</t>
    </rPh>
    <rPh sb="8" eb="10">
      <t>トクベツ</t>
    </rPh>
    <rPh sb="11" eb="13">
      <t>ツイカ</t>
    </rPh>
    <rPh sb="13" eb="15">
      <t>コウジョ</t>
    </rPh>
    <rPh sb="15" eb="16">
      <t>アト</t>
    </rPh>
    <phoneticPr fontId="3"/>
  </si>
  <si>
    <r>
      <t>重病医療
(確定申告時</t>
    </r>
    <r>
      <rPr>
        <sz val="10"/>
        <color rgb="FF000000"/>
        <rFont val="SimSun"/>
        <charset val="134"/>
      </rPr>
      <t>)</t>
    </r>
    <phoneticPr fontId="3"/>
  </si>
  <si>
    <t>お問い合わせ先</t>
    <rPh sb="1" eb="2">
      <t>ト</t>
    </rPh>
    <rPh sb="3" eb="4">
      <t>ア</t>
    </rPh>
    <rPh sb="6" eb="7">
      <t>サキ</t>
    </rPh>
    <phoneticPr fontId="3"/>
  </si>
  <si>
    <t>上海納克名南企業管理咨詢有限公司</t>
  </si>
  <si>
    <t>小島成樹 s-kojima@meinan.net</t>
  </si>
  <si>
    <t xml:space="preserve">⑦還付額
過
大　　
納
税
額
</t>
    <rPh sb="1" eb="3">
      <t>カンプ</t>
    </rPh>
    <rPh sb="3" eb="4">
      <t>ガク</t>
    </rPh>
    <rPh sb="6" eb="7">
      <t>カ</t>
    </rPh>
    <rPh sb="8" eb="9">
      <t>ダイ</t>
    </rPh>
    <rPh sb="12" eb="13">
      <t>オサム</t>
    </rPh>
    <rPh sb="14" eb="15">
      <t>ゼイ</t>
    </rPh>
    <rPh sb="16" eb="17">
      <t>ガク</t>
    </rPh>
    <phoneticPr fontId="3"/>
  </si>
  <si>
    <t>(2)年一回性賞与</t>
    <rPh sb="3" eb="4">
      <t>ネン</t>
    </rPh>
    <rPh sb="4" eb="9">
      <t>イッカイセイショウヨ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</si>
</sst>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0.0%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b/>
      <sz val="10"/>
      <color rgb="FFFF000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SimSun"/>
      <charset val="134"/>
    </font>
    <font>
      <sz val="10"/>
      <color rgb="FF000000"/>
      <name val="SimSun"/>
      <charset val="134"/>
    </font>
    <font>
      <sz val="11"/>
      <color theme="1"/>
      <name val="メイリオ"/>
      <family val="3"/>
      <charset val="128"/>
    </font>
    <font>
      <sz val="10"/>
      <color theme="4" tint="-0.249977111117893"/>
      <name val="SimSun"/>
      <charset val="134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b/>
      <sz val="10"/>
      <color rgb="FFFF0000"/>
      <name val="SimSun"/>
      <charset val="134"/>
    </font>
    <font>
      <sz val="8"/>
      <color theme="1"/>
      <name val="SimSun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0"/>
      <name val="SimSun"/>
      <charset val="134"/>
    </font>
    <font>
      <b/>
      <sz val="10"/>
      <name val="メイリオ"/>
      <family val="3"/>
      <charset val="128"/>
    </font>
    <font>
      <sz val="9"/>
      <name val="宋体"/>
      <charset val="128"/>
    </font>
    <font>
      <sz val="10"/>
      <color rgb="FFFF0000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color theme="0" tint="-0.34998626667073579"/>
      <name val="SimSun"/>
      <charset val="134"/>
    </font>
    <font>
      <sz val="10"/>
      <color theme="1"/>
      <name val="ＭＳ Ｐゴシック"/>
      <family val="3"/>
      <charset val="128"/>
    </font>
    <font>
      <sz val="8"/>
      <color theme="1"/>
      <name val="SimSun"/>
      <charset val="134"/>
    </font>
    <font>
      <sz val="10"/>
      <color rgb="FF000000"/>
      <name val="SimSun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/>
    <xf numFmtId="4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4" fillId="3" borderId="5" xfId="3" applyFont="1" applyFill="1" applyBorder="1" applyAlignment="1">
      <alignment horizontal="center" vertical="center"/>
    </xf>
    <xf numFmtId="0" fontId="4" fillId="0" borderId="0" xfId="3" applyFont="1"/>
    <xf numFmtId="0" fontId="4" fillId="3" borderId="5" xfId="3" applyFont="1" applyFill="1" applyBorder="1"/>
    <xf numFmtId="3" fontId="7" fillId="3" borderId="5" xfId="1" applyNumberFormat="1" applyFont="1" applyFill="1" applyBorder="1" applyAlignment="1"/>
    <xf numFmtId="38" fontId="4" fillId="3" borderId="5" xfId="1" applyFont="1" applyFill="1" applyBorder="1" applyAlignment="1"/>
    <xf numFmtId="9" fontId="4" fillId="3" borderId="5" xfId="4" applyFont="1" applyFill="1" applyBorder="1" applyAlignment="1"/>
    <xf numFmtId="9" fontId="4" fillId="3" borderId="5" xfId="3" applyNumberFormat="1" applyFont="1" applyFill="1" applyBorder="1"/>
    <xf numFmtId="38" fontId="8" fillId="3" borderId="5" xfId="1" applyFont="1" applyFill="1" applyBorder="1" applyAlignment="1">
      <alignment vertical="center"/>
    </xf>
    <xf numFmtId="0" fontId="9" fillId="0" borderId="0" xfId="0" applyFont="1"/>
    <xf numFmtId="0" fontId="9" fillId="0" borderId="0" xfId="0" quotePrefix="1" applyFont="1"/>
    <xf numFmtId="0" fontId="9" fillId="0" borderId="4" xfId="0" applyFont="1" applyBorder="1"/>
    <xf numFmtId="0" fontId="11" fillId="0" borderId="0" xfId="0" applyFont="1"/>
    <xf numFmtId="0" fontId="4" fillId="0" borderId="0" xfId="0" applyFont="1"/>
    <xf numFmtId="0" fontId="4" fillId="0" borderId="0" xfId="0" quotePrefix="1" applyFont="1"/>
    <xf numFmtId="0" fontId="9" fillId="2" borderId="4" xfId="0" applyFont="1" applyFill="1" applyBorder="1"/>
    <xf numFmtId="0" fontId="9" fillId="0" borderId="15" xfId="0" applyFont="1" applyBorder="1"/>
    <xf numFmtId="0" fontId="9" fillId="0" borderId="4" xfId="0" applyFont="1" applyBorder="1" applyAlignment="1">
      <alignment horizontal="center"/>
    </xf>
    <xf numFmtId="40" fontId="12" fillId="0" borderId="4" xfId="1" applyNumberFormat="1" applyFont="1" applyBorder="1" applyAlignment="1"/>
    <xf numFmtId="9" fontId="12" fillId="0" borderId="4" xfId="2" applyFont="1" applyBorder="1" applyAlignment="1"/>
    <xf numFmtId="40" fontId="12" fillId="0" borderId="4" xfId="1" applyNumberFormat="1" applyFont="1" applyFill="1" applyBorder="1" applyAlignment="1"/>
    <xf numFmtId="38" fontId="9" fillId="2" borderId="4" xfId="1" applyFont="1" applyFill="1" applyBorder="1" applyAlignment="1"/>
    <xf numFmtId="38" fontId="12" fillId="2" borderId="4" xfId="1" applyFont="1" applyFill="1" applyBorder="1" applyAlignment="1"/>
    <xf numFmtId="0" fontId="9" fillId="7" borderId="1" xfId="0" applyFont="1" applyFill="1" applyBorder="1" applyAlignment="1">
      <alignment horizontal="center" vertical="top"/>
    </xf>
    <xf numFmtId="0" fontId="9" fillId="0" borderId="0" xfId="0" applyFont="1" applyFill="1" applyBorder="1"/>
    <xf numFmtId="40" fontId="9" fillId="2" borderId="4" xfId="1" applyNumberFormat="1" applyFont="1" applyFill="1" applyBorder="1" applyAlignment="1"/>
    <xf numFmtId="9" fontId="0" fillId="3" borderId="5" xfId="2" applyFont="1" applyFill="1" applyBorder="1" applyAlignment="1"/>
    <xf numFmtId="0" fontId="15" fillId="0" borderId="0" xfId="0" applyFont="1"/>
    <xf numFmtId="0" fontId="15" fillId="0" borderId="4" xfId="0" applyFont="1" applyBorder="1"/>
    <xf numFmtId="0" fontId="9" fillId="7" borderId="2" xfId="0" applyFont="1" applyFill="1" applyBorder="1" applyAlignment="1">
      <alignment vertical="top"/>
    </xf>
    <xf numFmtId="0" fontId="9" fillId="7" borderId="4" xfId="0" applyFont="1" applyFill="1" applyBorder="1" applyAlignment="1">
      <alignment vertical="top"/>
    </xf>
    <xf numFmtId="38" fontId="0" fillId="3" borderId="5" xfId="1" applyFont="1" applyFill="1" applyBorder="1" applyAlignment="1"/>
    <xf numFmtId="0" fontId="10" fillId="4" borderId="1" xfId="0" applyFont="1" applyFill="1" applyBorder="1" applyAlignment="1">
      <alignment horizontal="center" vertical="top" wrapText="1" readingOrder="1"/>
    </xf>
    <xf numFmtId="0" fontId="10" fillId="7" borderId="1" xfId="0" applyFont="1" applyFill="1" applyBorder="1" applyAlignment="1">
      <alignment horizontal="center" vertical="top" wrapText="1" readingOrder="1"/>
    </xf>
    <xf numFmtId="38" fontId="16" fillId="2" borderId="4" xfId="1" applyFont="1" applyFill="1" applyBorder="1" applyAlignment="1"/>
    <xf numFmtId="0" fontId="10" fillId="7" borderId="15" xfId="0" applyFont="1" applyFill="1" applyBorder="1" applyAlignment="1">
      <alignment horizontal="center" vertical="top" wrapText="1" readingOrder="1"/>
    </xf>
    <xf numFmtId="0" fontId="19" fillId="2" borderId="4" xfId="0" applyFont="1" applyFill="1" applyBorder="1" applyAlignment="1">
      <alignment horizontal="center" vertical="center" wrapText="1" readingOrder="1"/>
    </xf>
    <xf numFmtId="0" fontId="19" fillId="2" borderId="4" xfId="0" applyFont="1" applyFill="1" applyBorder="1"/>
    <xf numFmtId="0" fontId="19" fillId="2" borderId="15" xfId="0" applyFont="1" applyFill="1" applyBorder="1" applyAlignment="1">
      <alignment horizontal="center" vertical="center" wrapText="1" readingOrder="1"/>
    </xf>
    <xf numFmtId="0" fontId="9" fillId="0" borderId="0" xfId="3" applyFont="1"/>
    <xf numFmtId="0" fontId="9" fillId="9" borderId="25" xfId="3" applyFont="1" applyFill="1" applyBorder="1"/>
    <xf numFmtId="0" fontId="9" fillId="0" borderId="26" xfId="3" applyFont="1" applyBorder="1"/>
    <xf numFmtId="0" fontId="9" fillId="0" borderId="27" xfId="3" applyFont="1" applyBorder="1"/>
    <xf numFmtId="0" fontId="9" fillId="0" borderId="28" xfId="3" applyFont="1" applyBorder="1"/>
    <xf numFmtId="0" fontId="9" fillId="0" borderId="0" xfId="3" applyFont="1" applyBorder="1"/>
    <xf numFmtId="0" fontId="9" fillId="0" borderId="29" xfId="3" applyFont="1" applyBorder="1"/>
    <xf numFmtId="38" fontId="9" fillId="9" borderId="0" xfId="1" applyFont="1" applyFill="1" applyBorder="1" applyAlignment="1"/>
    <xf numFmtId="38" fontId="9" fillId="0" borderId="0" xfId="1" applyFont="1" applyBorder="1" applyAlignment="1"/>
    <xf numFmtId="177" fontId="22" fillId="0" borderId="0" xfId="2" applyNumberFormat="1" applyFont="1" applyBorder="1" applyAlignment="1"/>
    <xf numFmtId="0" fontId="9" fillId="0" borderId="30" xfId="3" applyFont="1" applyBorder="1"/>
    <xf numFmtId="0" fontId="9" fillId="0" borderId="31" xfId="3" applyFont="1" applyBorder="1"/>
    <xf numFmtId="0" fontId="9" fillId="0" borderId="32" xfId="3" applyFont="1" applyBorder="1"/>
    <xf numFmtId="176" fontId="23" fillId="0" borderId="5" xfId="7" applyNumberFormat="1" applyFont="1" applyFill="1" applyBorder="1" applyAlignment="1">
      <alignment horizontal="center" vertical="top"/>
    </xf>
    <xf numFmtId="40" fontId="23" fillId="0" borderId="5" xfId="8" applyFont="1" applyFill="1" applyBorder="1" applyAlignment="1">
      <alignment horizontal="center" vertical="top"/>
    </xf>
    <xf numFmtId="40" fontId="23" fillId="0" borderId="5" xfId="8" applyFont="1" applyFill="1" applyBorder="1" applyAlignment="1">
      <alignment horizontal="center" vertical="top" wrapText="1"/>
    </xf>
    <xf numFmtId="9" fontId="23" fillId="0" borderId="5" xfId="7" applyNumberFormat="1" applyFont="1" applyFill="1" applyBorder="1" applyAlignment="1">
      <alignment horizontal="center" vertical="top" wrapText="1"/>
    </xf>
    <xf numFmtId="176" fontId="23" fillId="0" borderId="5" xfId="7" applyNumberFormat="1" applyFont="1" applyFill="1" applyBorder="1" applyAlignment="1">
      <alignment horizontal="center" vertical="top" wrapText="1"/>
    </xf>
    <xf numFmtId="43" fontId="23" fillId="0" borderId="5" xfId="7" applyNumberFormat="1" applyFont="1" applyFill="1" applyBorder="1" applyAlignment="1">
      <alignment horizontal="center" vertical="top"/>
    </xf>
    <xf numFmtId="43" fontId="23" fillId="0" borderId="5" xfId="7" applyNumberFormat="1" applyFont="1" applyFill="1" applyBorder="1" applyAlignment="1">
      <alignment horizontal="center" vertical="top" wrapText="1"/>
    </xf>
    <xf numFmtId="0" fontId="9" fillId="3" borderId="5" xfId="3" applyFont="1" applyFill="1" applyBorder="1" applyAlignment="1">
      <alignment horizontal="center" vertical="center"/>
    </xf>
    <xf numFmtId="38" fontId="24" fillId="0" borderId="5" xfId="9" applyFont="1" applyFill="1" applyBorder="1" applyAlignment="1">
      <alignment horizontal="right" vertical="center"/>
    </xf>
    <xf numFmtId="176" fontId="24" fillId="0" borderId="5" xfId="7" applyNumberFormat="1" applyFont="1" applyFill="1" applyBorder="1" applyAlignment="1">
      <alignment horizontal="right" vertical="center"/>
    </xf>
    <xf numFmtId="38" fontId="24" fillId="9" borderId="5" xfId="10" applyFont="1" applyFill="1" applyBorder="1" applyAlignment="1">
      <alignment horizontal="right" vertical="center"/>
    </xf>
    <xf numFmtId="38" fontId="24" fillId="0" borderId="5" xfId="10" applyFont="1" applyFill="1" applyBorder="1" applyAlignment="1">
      <alignment horizontal="right" vertical="center"/>
    </xf>
    <xf numFmtId="38" fontId="24" fillId="0" borderId="5" xfId="10" applyFont="1" applyFill="1" applyBorder="1" applyAlignment="1">
      <alignment vertical="center"/>
    </xf>
    <xf numFmtId="9" fontId="24" fillId="0" borderId="5" xfId="4" applyFont="1" applyFill="1" applyBorder="1" applyAlignment="1">
      <alignment horizontal="center" vertical="center"/>
    </xf>
    <xf numFmtId="40" fontId="24" fillId="0" borderId="5" xfId="8" applyFont="1" applyFill="1" applyBorder="1" applyAlignment="1">
      <alignment vertical="center"/>
    </xf>
    <xf numFmtId="43" fontId="24" fillId="0" borderId="5" xfId="7" applyNumberFormat="1" applyFont="1" applyFill="1" applyBorder="1" applyAlignment="1">
      <alignment vertical="center"/>
    </xf>
    <xf numFmtId="9" fontId="24" fillId="0" borderId="5" xfId="11" applyFont="1" applyFill="1" applyBorder="1" applyAlignment="1">
      <alignment vertical="center"/>
    </xf>
    <xf numFmtId="0" fontId="9" fillId="3" borderId="5" xfId="3" applyFont="1" applyFill="1" applyBorder="1"/>
    <xf numFmtId="3" fontId="19" fillId="3" borderId="5" xfId="10" applyNumberFormat="1" applyFont="1" applyFill="1" applyBorder="1" applyAlignment="1"/>
    <xf numFmtId="38" fontId="9" fillId="3" borderId="5" xfId="10" applyFont="1" applyFill="1" applyBorder="1" applyAlignment="1"/>
    <xf numFmtId="9" fontId="9" fillId="3" borderId="5" xfId="4" applyFont="1" applyFill="1" applyBorder="1" applyAlignment="1"/>
    <xf numFmtId="9" fontId="9" fillId="3" borderId="5" xfId="3" applyNumberFormat="1" applyFont="1" applyFill="1" applyBorder="1"/>
    <xf numFmtId="38" fontId="24" fillId="3" borderId="5" xfId="10" applyFont="1" applyFill="1" applyBorder="1" applyAlignment="1">
      <alignment vertical="center"/>
    </xf>
    <xf numFmtId="176" fontId="24" fillId="4" borderId="5" xfId="7" applyNumberFormat="1" applyFont="1" applyFill="1" applyBorder="1" applyAlignment="1">
      <alignment horizontal="right" vertical="center"/>
    </xf>
    <xf numFmtId="38" fontId="24" fillId="4" borderId="5" xfId="10" applyFont="1" applyFill="1" applyBorder="1" applyAlignment="1">
      <alignment horizontal="right" vertical="center"/>
    </xf>
    <xf numFmtId="38" fontId="25" fillId="10" borderId="5" xfId="10" applyFont="1" applyFill="1" applyBorder="1" applyAlignment="1">
      <alignment horizontal="right" vertical="center"/>
    </xf>
    <xf numFmtId="9" fontId="9" fillId="0" borderId="0" xfId="4" applyFont="1" applyAlignment="1"/>
    <xf numFmtId="38" fontId="9" fillId="9" borderId="5" xfId="3" applyNumberFormat="1" applyFont="1" applyFill="1" applyBorder="1"/>
    <xf numFmtId="38" fontId="25" fillId="9" borderId="5" xfId="10" applyFont="1" applyFill="1" applyBorder="1" applyAlignment="1">
      <alignment horizontal="right" vertical="center"/>
    </xf>
    <xf numFmtId="38" fontId="24" fillId="9" borderId="5" xfId="10" applyFont="1" applyFill="1" applyBorder="1" applyAlignment="1">
      <alignment vertical="center"/>
    </xf>
    <xf numFmtId="38" fontId="9" fillId="9" borderId="5" xfId="10" applyFont="1" applyFill="1" applyBorder="1" applyAlignment="1"/>
    <xf numFmtId="9" fontId="24" fillId="9" borderId="5" xfId="4" applyFont="1" applyFill="1" applyBorder="1" applyAlignment="1">
      <alignment horizontal="center" vertical="center"/>
    </xf>
    <xf numFmtId="43" fontId="24" fillId="9" borderId="5" xfId="7" applyNumberFormat="1" applyFont="1" applyFill="1" applyBorder="1" applyAlignment="1">
      <alignment vertical="center"/>
    </xf>
    <xf numFmtId="9" fontId="24" fillId="9" borderId="5" xfId="11" applyFont="1" applyFill="1" applyBorder="1" applyAlignment="1">
      <alignment vertical="center"/>
    </xf>
    <xf numFmtId="0" fontId="24" fillId="0" borderId="0" xfId="7" applyFont="1" applyFill="1" applyAlignment="1">
      <alignment vertical="center"/>
    </xf>
    <xf numFmtId="38" fontId="9" fillId="0" borderId="0" xfId="10" applyFont="1" applyAlignment="1"/>
    <xf numFmtId="38" fontId="9" fillId="0" borderId="0" xfId="3" applyNumberFormat="1" applyFont="1" applyBorder="1"/>
    <xf numFmtId="40" fontId="9" fillId="9" borderId="5" xfId="10" applyNumberFormat="1" applyFont="1" applyFill="1" applyBorder="1" applyAlignment="1"/>
    <xf numFmtId="0" fontId="24" fillId="4" borderId="5" xfId="7" applyFont="1" applyFill="1" applyBorder="1" applyAlignment="1">
      <alignment vertical="center"/>
    </xf>
    <xf numFmtId="40" fontId="24" fillId="4" borderId="5" xfId="10" applyNumberFormat="1" applyFont="1" applyFill="1" applyBorder="1" applyAlignment="1">
      <alignment vertical="center"/>
    </xf>
    <xf numFmtId="43" fontId="24" fillId="4" borderId="5" xfId="7" applyNumberFormat="1" applyFont="1" applyFill="1" applyBorder="1" applyAlignment="1">
      <alignment vertical="center"/>
    </xf>
    <xf numFmtId="38" fontId="24" fillId="4" borderId="5" xfId="10" applyFont="1" applyFill="1" applyBorder="1" applyAlignment="1">
      <alignment vertical="center"/>
    </xf>
    <xf numFmtId="40" fontId="24" fillId="4" borderId="5" xfId="8" applyFont="1" applyFill="1" applyBorder="1" applyAlignment="1">
      <alignment vertical="center"/>
    </xf>
    <xf numFmtId="9" fontId="24" fillId="4" borderId="5" xfId="1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top" wrapText="1" readingOrder="1"/>
    </xf>
    <xf numFmtId="0" fontId="10" fillId="7" borderId="1" xfId="0" applyFont="1" applyFill="1" applyBorder="1" applyAlignment="1">
      <alignment horizontal="center" vertical="top" wrapText="1" readingOrder="1"/>
    </xf>
    <xf numFmtId="38" fontId="27" fillId="2" borderId="4" xfId="1" applyFont="1" applyFill="1" applyBorder="1" applyAlignment="1"/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top" wrapText="1"/>
    </xf>
    <xf numFmtId="38" fontId="9" fillId="7" borderId="1" xfId="1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 wrapText="1" readingOrder="1"/>
    </xf>
    <xf numFmtId="0" fontId="10" fillId="4" borderId="2" xfId="0" applyFont="1" applyFill="1" applyBorder="1" applyAlignment="1">
      <alignment horizontal="center" vertical="top" wrapText="1" readingOrder="1"/>
    </xf>
    <xf numFmtId="0" fontId="10" fillId="4" borderId="3" xfId="0" applyFont="1" applyFill="1" applyBorder="1" applyAlignment="1">
      <alignment horizontal="center" vertical="top" wrapText="1" readingOrder="1"/>
    </xf>
    <xf numFmtId="0" fontId="10" fillId="7" borderId="2" xfId="0" applyFont="1" applyFill="1" applyBorder="1" applyAlignment="1">
      <alignment horizontal="center" vertical="top" wrapText="1" readingOrder="1"/>
    </xf>
    <xf numFmtId="0" fontId="10" fillId="7" borderId="3" xfId="0" applyFont="1" applyFill="1" applyBorder="1" applyAlignment="1">
      <alignment horizontal="center" vertical="top" wrapText="1" readingOrder="1"/>
    </xf>
    <xf numFmtId="0" fontId="10" fillId="7" borderId="1" xfId="0" applyFont="1" applyFill="1" applyBorder="1" applyAlignment="1">
      <alignment horizontal="center" vertical="top" wrapText="1" readingOrder="1"/>
    </xf>
    <xf numFmtId="0" fontId="28" fillId="7" borderId="1" xfId="0" applyFont="1" applyFill="1" applyBorder="1" applyAlignment="1">
      <alignment horizontal="center" vertical="top" wrapText="1" readingOrder="1"/>
    </xf>
    <xf numFmtId="0" fontId="9" fillId="6" borderId="2" xfId="0" applyFont="1" applyFill="1" applyBorder="1" applyAlignment="1">
      <alignment horizontal="center" vertical="top"/>
    </xf>
    <xf numFmtId="0" fontId="9" fillId="6" borderId="4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horizontal="center" vertical="top"/>
    </xf>
    <xf numFmtId="38" fontId="9" fillId="4" borderId="1" xfId="1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top" wrapText="1"/>
    </xf>
    <xf numFmtId="0" fontId="9" fillId="4" borderId="18" xfId="0" applyFont="1" applyFill="1" applyBorder="1" applyAlignment="1">
      <alignment horizontal="center" vertical="top" wrapText="1"/>
    </xf>
    <xf numFmtId="0" fontId="9" fillId="9" borderId="16" xfId="0" applyFont="1" applyFill="1" applyBorder="1" applyAlignment="1">
      <alignment horizontal="center" vertical="top" wrapText="1"/>
    </xf>
    <xf numFmtId="0" fontId="9" fillId="9" borderId="17" xfId="0" applyFont="1" applyFill="1" applyBorder="1" applyAlignment="1">
      <alignment horizontal="center" vertical="top" wrapText="1"/>
    </xf>
    <xf numFmtId="0" fontId="9" fillId="9" borderId="18" xfId="0" applyFont="1" applyFill="1" applyBorder="1" applyAlignment="1">
      <alignment horizontal="center" vertical="top" wrapText="1"/>
    </xf>
    <xf numFmtId="0" fontId="9" fillId="8" borderId="16" xfId="0" applyFont="1" applyFill="1" applyBorder="1" applyAlignment="1">
      <alignment horizontal="center" vertical="top"/>
    </xf>
    <xf numFmtId="0" fontId="9" fillId="8" borderId="17" xfId="0" applyFont="1" applyFill="1" applyBorder="1" applyAlignment="1">
      <alignment horizontal="center" vertical="top"/>
    </xf>
    <xf numFmtId="0" fontId="9" fillId="8" borderId="18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9" fillId="4" borderId="24" xfId="0" applyFont="1" applyFill="1" applyBorder="1" applyAlignment="1">
      <alignment horizontal="center" vertical="top" wrapText="1"/>
    </xf>
    <xf numFmtId="0" fontId="9" fillId="4" borderId="19" xfId="0" applyFont="1" applyFill="1" applyBorder="1" applyAlignment="1">
      <alignment horizontal="center" vertical="top"/>
    </xf>
    <xf numFmtId="0" fontId="9" fillId="4" borderId="20" xfId="0" applyFont="1" applyFill="1" applyBorder="1" applyAlignment="1">
      <alignment horizontal="center" vertical="top"/>
    </xf>
    <xf numFmtId="0" fontId="9" fillId="4" borderId="21" xfId="0" applyFont="1" applyFill="1" applyBorder="1" applyAlignment="1">
      <alignment horizontal="center" vertical="top"/>
    </xf>
    <xf numFmtId="38" fontId="9" fillId="7" borderId="1" xfId="1" applyFont="1" applyFill="1" applyBorder="1" applyAlignment="1">
      <alignment horizontal="center" vertical="top" wrapText="1"/>
    </xf>
    <xf numFmtId="0" fontId="4" fillId="3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10" xfId="3" applyFont="1" applyFill="1" applyBorder="1" applyAlignment="1">
      <alignment horizontal="center" vertical="center"/>
    </xf>
    <xf numFmtId="0" fontId="4" fillId="3" borderId="11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 vertical="center"/>
    </xf>
    <xf numFmtId="0" fontId="9" fillId="3" borderId="11" xfId="3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 vertical="center"/>
    </xf>
    <xf numFmtId="0" fontId="9" fillId="9" borderId="5" xfId="3" applyFont="1" applyFill="1" applyBorder="1" applyAlignment="1">
      <alignment horizontal="center"/>
    </xf>
  </cellXfs>
  <cellStyles count="12">
    <cellStyle name="??&amp;L?&amp;E?_x0008_?n_x000a__x0007__x0001__x0001_" xfId="7" xr:uid="{B09EA64A-64C5-4C9D-A5FF-A226F10D3B51}"/>
    <cellStyle name="パーセント" xfId="2" builtinId="5"/>
    <cellStyle name="パーセント 2" xfId="4" xr:uid="{F2A36B9D-C2BC-4821-A0E3-C83267669AC1}"/>
    <cellStyle name="パーセント 3" xfId="11" xr:uid="{B7B49A72-7542-4F3E-AC3E-0E031D5FD862}"/>
    <cellStyle name="桁区切り" xfId="1" builtinId="6"/>
    <cellStyle name="桁区切り [0.00] 2" xfId="8" xr:uid="{3182F6B9-5922-461F-A0EF-88E280D2B739}"/>
    <cellStyle name="桁区切り 2" xfId="6" xr:uid="{F24C9C9A-56F0-4456-AEB6-A320669DB196}"/>
    <cellStyle name="桁区切り 2 2" xfId="9" xr:uid="{8E1850FC-8C2F-415B-9F6B-01B988BEE466}"/>
    <cellStyle name="桁区切り 3" xfId="10" xr:uid="{4E38A179-4560-4B02-9D99-294A34BF1133}"/>
    <cellStyle name="標準" xfId="0" builtinId="0"/>
    <cellStyle name="標準 2" xfId="3" xr:uid="{E3ACE544-2791-4D9A-8D14-FC8795CDB749}"/>
    <cellStyle name="標準 3" xfId="5" xr:uid="{B3929E70-5AFC-4242-858A-65474772FD77}"/>
  </cellStyles>
  <dxfs count="39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csv3\netHDD\DATA\&#32102;&#19982;\2012&#24180;\&#9733;&#20154;&#20107;&#32102;&#19982;&#12539;&#36062;&#19982;_STEP&#9313;&#12304;&#35336;&#31639;&#12305;_201212&#36062;&#199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266/Desktop/&#21517;&#21335;&#32076;&#21942;/&#9632;&#21517;&#21335;&#20449;&#24687;/3.&#32102;&#19982;/&#9733;&#24120;&#24030;_STEP&#9313;201803_PASS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511;&#38500;&#26528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csv3\netHDD\&#9675;&#32102;&#19982;\1707\Book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csv3\netHDD\DATA\&#32102;&#19982;\_&#24120;&#24030;&#20449;&#24687;\2016&#24180;\&#9733;&#24120;&#24030;2015&#36062;&#1998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csv3\netHDD\Documents%20and%20Settings\000-08.SMCDOM\&#12487;&#12473;&#12463;&#12488;&#12483;&#12503;\&#32102;&#19982;&#35519;&#25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)勤怠DATA"/>
      <sheetName val="5)処罰"/>
      <sheetName val="6)ｸﾚｰﾑ"/>
      <sheetName val="7)売上･配分率"/>
      <sheetName val="8)配分"/>
      <sheetName val="調整項目"/>
      <sheetName val="9)給与"/>
      <sheetName val="9)給与改定"/>
      <sheetName val="9-2)賞与"/>
      <sheetName val="賞与資料"/>
      <sheetName val="11)人事ファイル"/>
      <sheetName val="産休"/>
      <sheetName val="12)四金"/>
      <sheetName val="他"/>
      <sheetName val="税額表"/>
      <sheetName val="Read.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B6" t="str">
            <v>张雪梅</v>
          </cell>
          <cell r="C6">
            <v>38032</v>
          </cell>
          <cell r="D6">
            <v>38169</v>
          </cell>
          <cell r="E6" t="str">
            <v>□</v>
          </cell>
          <cell r="G6">
            <v>41091</v>
          </cell>
          <cell r="H6">
            <v>41820</v>
          </cell>
          <cell r="I6"/>
          <cell r="J6">
            <v>8</v>
          </cell>
          <cell r="K6">
            <v>101</v>
          </cell>
          <cell r="L6">
            <v>30328</v>
          </cell>
          <cell r="M6">
            <v>29</v>
          </cell>
          <cell r="N6">
            <v>1</v>
          </cell>
          <cell r="O6">
            <v>600</v>
          </cell>
          <cell r="P6">
            <v>0</v>
          </cell>
        </row>
        <row r="7">
          <cell r="B7" t="str">
            <v>甘志芳</v>
          </cell>
          <cell r="C7">
            <v>38032</v>
          </cell>
          <cell r="D7">
            <v>38169</v>
          </cell>
          <cell r="E7" t="str">
            <v>□</v>
          </cell>
          <cell r="G7">
            <v>41091</v>
          </cell>
          <cell r="H7">
            <v>41820</v>
          </cell>
          <cell r="I7"/>
          <cell r="J7">
            <v>8</v>
          </cell>
          <cell r="K7">
            <v>101</v>
          </cell>
          <cell r="L7">
            <v>31076</v>
          </cell>
          <cell r="M7">
            <v>27</v>
          </cell>
          <cell r="O7">
            <v>600</v>
          </cell>
          <cell r="P7">
            <v>0</v>
          </cell>
          <cell r="Q7">
            <v>600</v>
          </cell>
        </row>
        <row r="8">
          <cell r="B8" t="str">
            <v>吴晓敏</v>
          </cell>
          <cell r="C8">
            <v>38169</v>
          </cell>
          <cell r="D8">
            <v>38200</v>
          </cell>
          <cell r="E8" t="str">
            <v>□</v>
          </cell>
          <cell r="G8">
            <v>41091</v>
          </cell>
          <cell r="H8">
            <v>41820</v>
          </cell>
          <cell r="I8"/>
          <cell r="J8">
            <v>8</v>
          </cell>
          <cell r="K8">
            <v>100</v>
          </cell>
          <cell r="L8">
            <v>31074</v>
          </cell>
          <cell r="M8">
            <v>27</v>
          </cell>
          <cell r="O8">
            <v>600</v>
          </cell>
          <cell r="P8">
            <v>0</v>
          </cell>
          <cell r="Q8">
            <v>600</v>
          </cell>
        </row>
        <row r="9">
          <cell r="B9" t="str">
            <v>黄思佳</v>
          </cell>
          <cell r="C9">
            <v>38292</v>
          </cell>
          <cell r="D9">
            <v>38534</v>
          </cell>
          <cell r="E9" t="str">
            <v>□</v>
          </cell>
          <cell r="G9">
            <v>41091</v>
          </cell>
          <cell r="H9">
            <v>41820</v>
          </cell>
          <cell r="I9"/>
          <cell r="J9">
            <v>7</v>
          </cell>
          <cell r="K9">
            <v>89</v>
          </cell>
          <cell r="L9">
            <v>30590</v>
          </cell>
          <cell r="M9">
            <v>29</v>
          </cell>
          <cell r="O9">
            <v>600</v>
          </cell>
          <cell r="P9">
            <v>0</v>
          </cell>
          <cell r="Q9">
            <v>600</v>
          </cell>
        </row>
        <row r="10">
          <cell r="B10" t="str">
            <v>田雯</v>
          </cell>
          <cell r="D10">
            <v>38899</v>
          </cell>
          <cell r="E10" t="str">
            <v>□</v>
          </cell>
          <cell r="G10">
            <v>41091</v>
          </cell>
          <cell r="H10">
            <v>41820</v>
          </cell>
          <cell r="I10"/>
          <cell r="J10">
            <v>6</v>
          </cell>
          <cell r="K10">
            <v>77</v>
          </cell>
          <cell r="L10">
            <v>31156</v>
          </cell>
          <cell r="M10">
            <v>27</v>
          </cell>
          <cell r="O10">
            <v>600</v>
          </cell>
          <cell r="P10">
            <v>0</v>
          </cell>
          <cell r="Q10">
            <v>600</v>
          </cell>
        </row>
        <row r="11">
          <cell r="B11" t="str">
            <v>朱菊红</v>
          </cell>
          <cell r="D11">
            <v>38991</v>
          </cell>
          <cell r="E11" t="str">
            <v>□</v>
          </cell>
          <cell r="G11">
            <v>41091</v>
          </cell>
          <cell r="H11">
            <v>41820</v>
          </cell>
          <cell r="I11"/>
          <cell r="J11">
            <v>6</v>
          </cell>
          <cell r="K11">
            <v>74</v>
          </cell>
          <cell r="L11">
            <v>31788</v>
          </cell>
          <cell r="M11">
            <v>25</v>
          </cell>
          <cell r="O11">
            <v>600</v>
          </cell>
          <cell r="P11">
            <v>0</v>
          </cell>
          <cell r="Q11">
            <v>600</v>
          </cell>
        </row>
        <row r="12">
          <cell r="B12" t="str">
            <v>侯晓桢</v>
          </cell>
          <cell r="D12">
            <v>39264</v>
          </cell>
          <cell r="E12" t="str">
            <v>□</v>
          </cell>
          <cell r="G12">
            <v>41091</v>
          </cell>
          <cell r="H12">
            <v>41820</v>
          </cell>
          <cell r="I12"/>
          <cell r="J12">
            <v>5</v>
          </cell>
          <cell r="K12">
            <v>65</v>
          </cell>
          <cell r="L12">
            <v>31028</v>
          </cell>
          <cell r="M12">
            <v>28</v>
          </cell>
          <cell r="O12">
            <v>600</v>
          </cell>
          <cell r="P12">
            <v>0</v>
          </cell>
          <cell r="Q12">
            <v>600</v>
          </cell>
        </row>
        <row r="13">
          <cell r="B13" t="str">
            <v>徐敏娟</v>
          </cell>
          <cell r="D13">
            <v>39387</v>
          </cell>
          <cell r="E13" t="str">
            <v>□</v>
          </cell>
          <cell r="G13">
            <v>41091</v>
          </cell>
          <cell r="H13">
            <v>41820</v>
          </cell>
          <cell r="I13"/>
          <cell r="J13">
            <v>5</v>
          </cell>
          <cell r="K13">
            <v>61</v>
          </cell>
          <cell r="L13">
            <v>30627</v>
          </cell>
          <cell r="M13">
            <v>29</v>
          </cell>
          <cell r="N13">
            <v>1</v>
          </cell>
          <cell r="O13">
            <v>600</v>
          </cell>
          <cell r="P13">
            <v>0</v>
          </cell>
        </row>
        <row r="14">
          <cell r="B14" t="str">
            <v>赵敏鎏</v>
          </cell>
          <cell r="D14">
            <v>39630</v>
          </cell>
          <cell r="E14" t="str">
            <v>□</v>
          </cell>
          <cell r="G14">
            <v>41091</v>
          </cell>
          <cell r="H14">
            <v>41820</v>
          </cell>
          <cell r="I14"/>
          <cell r="J14">
            <v>4</v>
          </cell>
          <cell r="K14">
            <v>53</v>
          </cell>
          <cell r="L14">
            <v>31955</v>
          </cell>
          <cell r="M14">
            <v>25</v>
          </cell>
          <cell r="O14">
            <v>500</v>
          </cell>
          <cell r="P14">
            <v>0</v>
          </cell>
          <cell r="Q14">
            <v>500</v>
          </cell>
        </row>
        <row r="15">
          <cell r="B15" t="str">
            <v>孙博</v>
          </cell>
          <cell r="D15">
            <v>39417</v>
          </cell>
          <cell r="E15" t="str">
            <v>□</v>
          </cell>
          <cell r="G15">
            <v>41091</v>
          </cell>
          <cell r="H15">
            <v>41820</v>
          </cell>
          <cell r="I15"/>
          <cell r="J15">
            <v>5</v>
          </cell>
          <cell r="K15">
            <v>60</v>
          </cell>
          <cell r="L15">
            <v>31220</v>
          </cell>
          <cell r="M15">
            <v>27</v>
          </cell>
          <cell r="O15">
            <v>600</v>
          </cell>
          <cell r="P15">
            <v>0</v>
          </cell>
          <cell r="Q15">
            <v>600</v>
          </cell>
        </row>
        <row r="16">
          <cell r="B16" t="str">
            <v>吴晓晨</v>
          </cell>
          <cell r="D16">
            <v>39630</v>
          </cell>
          <cell r="E16" t="str">
            <v>□</v>
          </cell>
          <cell r="G16">
            <v>41091</v>
          </cell>
          <cell r="H16">
            <v>41820</v>
          </cell>
          <cell r="I16"/>
          <cell r="J16">
            <v>4</v>
          </cell>
          <cell r="K16">
            <v>53</v>
          </cell>
          <cell r="L16">
            <v>31812</v>
          </cell>
          <cell r="M16">
            <v>25</v>
          </cell>
          <cell r="O16">
            <v>500</v>
          </cell>
          <cell r="P16">
            <v>0</v>
          </cell>
          <cell r="Q16">
            <v>500</v>
          </cell>
        </row>
        <row r="17">
          <cell r="B17" t="str">
            <v>李君</v>
          </cell>
          <cell r="D17">
            <v>39630</v>
          </cell>
          <cell r="E17" t="str">
            <v>□</v>
          </cell>
          <cell r="G17">
            <v>41091</v>
          </cell>
          <cell r="H17">
            <v>41820</v>
          </cell>
          <cell r="I17"/>
          <cell r="J17">
            <v>4</v>
          </cell>
          <cell r="K17">
            <v>53</v>
          </cell>
          <cell r="L17">
            <v>31942</v>
          </cell>
          <cell r="M17">
            <v>25</v>
          </cell>
          <cell r="O17">
            <v>500</v>
          </cell>
          <cell r="P17">
            <v>0</v>
          </cell>
          <cell r="Q17">
            <v>500</v>
          </cell>
        </row>
        <row r="18">
          <cell r="B18" t="str">
            <v>沈霓</v>
          </cell>
          <cell r="D18">
            <v>39630</v>
          </cell>
          <cell r="E18" t="str">
            <v>□</v>
          </cell>
          <cell r="G18">
            <v>41091</v>
          </cell>
          <cell r="H18">
            <v>41820</v>
          </cell>
          <cell r="I18"/>
          <cell r="J18">
            <v>4</v>
          </cell>
          <cell r="K18">
            <v>53</v>
          </cell>
          <cell r="L18">
            <v>32024</v>
          </cell>
          <cell r="M18">
            <v>25</v>
          </cell>
          <cell r="O18">
            <v>500</v>
          </cell>
          <cell r="P18">
            <v>0</v>
          </cell>
          <cell r="Q18">
            <v>500</v>
          </cell>
        </row>
        <row r="19">
          <cell r="B19" t="str">
            <v>殳懿慧</v>
          </cell>
          <cell r="D19">
            <v>39630</v>
          </cell>
          <cell r="E19" t="str">
            <v>□</v>
          </cell>
          <cell r="G19">
            <v>41091</v>
          </cell>
          <cell r="H19">
            <v>41820</v>
          </cell>
          <cell r="I19"/>
          <cell r="J19">
            <v>4</v>
          </cell>
          <cell r="K19">
            <v>53</v>
          </cell>
          <cell r="L19">
            <v>32017</v>
          </cell>
          <cell r="M19">
            <v>25</v>
          </cell>
          <cell r="O19">
            <v>500</v>
          </cell>
          <cell r="P19">
            <v>0</v>
          </cell>
          <cell r="Q19">
            <v>500</v>
          </cell>
        </row>
        <row r="20">
          <cell r="B20" t="str">
            <v>郭彧</v>
          </cell>
          <cell r="D20">
            <v>39630</v>
          </cell>
          <cell r="E20" t="str">
            <v>□</v>
          </cell>
          <cell r="G20">
            <v>41091</v>
          </cell>
          <cell r="H20">
            <v>41820</v>
          </cell>
          <cell r="I20"/>
          <cell r="J20">
            <v>4</v>
          </cell>
          <cell r="K20">
            <v>53</v>
          </cell>
          <cell r="L20">
            <v>31867</v>
          </cell>
          <cell r="M20">
            <v>25</v>
          </cell>
          <cell r="O20">
            <v>500</v>
          </cell>
          <cell r="P20">
            <v>0</v>
          </cell>
          <cell r="Q20">
            <v>500</v>
          </cell>
        </row>
        <row r="21">
          <cell r="B21" t="str">
            <v>杨懿华</v>
          </cell>
          <cell r="D21">
            <v>39753</v>
          </cell>
          <cell r="E21" t="str">
            <v>□</v>
          </cell>
          <cell r="G21">
            <v>41091</v>
          </cell>
          <cell r="H21">
            <v>41820</v>
          </cell>
          <cell r="I21"/>
          <cell r="J21">
            <v>4</v>
          </cell>
          <cell r="K21">
            <v>49</v>
          </cell>
          <cell r="L21">
            <v>31170</v>
          </cell>
          <cell r="M21">
            <v>27</v>
          </cell>
          <cell r="O21">
            <v>500</v>
          </cell>
          <cell r="P21">
            <v>0</v>
          </cell>
          <cell r="Q21">
            <v>500</v>
          </cell>
        </row>
        <row r="22">
          <cell r="B22" t="str">
            <v>张丽凤</v>
          </cell>
          <cell r="C22">
            <v>39734</v>
          </cell>
          <cell r="D22">
            <v>39995</v>
          </cell>
          <cell r="E22" t="str">
            <v>□</v>
          </cell>
          <cell r="G22">
            <v>41091</v>
          </cell>
          <cell r="H22">
            <v>41820</v>
          </cell>
          <cell r="I22"/>
          <cell r="J22">
            <v>3</v>
          </cell>
          <cell r="K22">
            <v>41</v>
          </cell>
          <cell r="L22">
            <v>32174</v>
          </cell>
          <cell r="M22">
            <v>24</v>
          </cell>
          <cell r="O22">
            <v>300</v>
          </cell>
          <cell r="P22">
            <v>0</v>
          </cell>
          <cell r="Q22">
            <v>300</v>
          </cell>
        </row>
        <row r="23">
          <cell r="B23" t="str">
            <v>刘梦妮</v>
          </cell>
          <cell r="C23">
            <v>40105</v>
          </cell>
          <cell r="D23">
            <v>40360</v>
          </cell>
          <cell r="E23" t="str">
            <v>□</v>
          </cell>
          <cell r="G23">
            <v>41091</v>
          </cell>
          <cell r="H23">
            <v>41820</v>
          </cell>
          <cell r="I23"/>
          <cell r="J23">
            <v>2</v>
          </cell>
          <cell r="K23">
            <v>29</v>
          </cell>
          <cell r="L23">
            <v>33367</v>
          </cell>
          <cell r="M23">
            <v>21</v>
          </cell>
          <cell r="O23">
            <v>200</v>
          </cell>
          <cell r="P23">
            <v>0</v>
          </cell>
          <cell r="Q23">
            <v>200</v>
          </cell>
        </row>
        <row r="24">
          <cell r="B24" t="str">
            <v>施丽娜</v>
          </cell>
          <cell r="D24">
            <v>40603</v>
          </cell>
          <cell r="E24" t="str">
            <v>□</v>
          </cell>
          <cell r="G24">
            <v>41091</v>
          </cell>
          <cell r="H24">
            <v>41820</v>
          </cell>
          <cell r="I24"/>
          <cell r="J24">
            <v>1</v>
          </cell>
          <cell r="K24">
            <v>21</v>
          </cell>
          <cell r="L24">
            <v>32672</v>
          </cell>
          <cell r="M24">
            <v>23</v>
          </cell>
          <cell r="O24">
            <v>100</v>
          </cell>
          <cell r="P24">
            <v>0</v>
          </cell>
          <cell r="Q24">
            <v>100</v>
          </cell>
        </row>
        <row r="25">
          <cell r="B25" t="str">
            <v>贾梦婷</v>
          </cell>
          <cell r="C25">
            <v>40373</v>
          </cell>
          <cell r="D25">
            <v>40725</v>
          </cell>
          <cell r="E25" t="str">
            <v>□</v>
          </cell>
          <cell r="G25">
            <v>40725</v>
          </cell>
          <cell r="H25">
            <v>41455</v>
          </cell>
          <cell r="I25"/>
          <cell r="J25">
            <v>1</v>
          </cell>
          <cell r="K25">
            <v>17</v>
          </cell>
          <cell r="L25">
            <v>32988</v>
          </cell>
          <cell r="M25">
            <v>22</v>
          </cell>
          <cell r="O25">
            <v>100</v>
          </cell>
          <cell r="P25">
            <v>0</v>
          </cell>
          <cell r="Q25">
            <v>100</v>
          </cell>
        </row>
        <row r="26">
          <cell r="B26" t="str">
            <v>沈轶辰</v>
          </cell>
          <cell r="C26">
            <v>40513</v>
          </cell>
          <cell r="D26">
            <v>40725</v>
          </cell>
          <cell r="E26" t="str">
            <v>□</v>
          </cell>
          <cell r="G26">
            <v>40725</v>
          </cell>
          <cell r="H26">
            <v>41455</v>
          </cell>
          <cell r="I26"/>
          <cell r="J26">
            <v>1</v>
          </cell>
          <cell r="K26">
            <v>17</v>
          </cell>
          <cell r="L26">
            <v>32190</v>
          </cell>
          <cell r="M26">
            <v>24</v>
          </cell>
          <cell r="O26">
            <v>100</v>
          </cell>
          <cell r="P26">
            <v>0</v>
          </cell>
          <cell r="Q26">
            <v>100</v>
          </cell>
        </row>
        <row r="27">
          <cell r="B27" t="str">
            <v>徐萍</v>
          </cell>
          <cell r="C27">
            <v>40553</v>
          </cell>
          <cell r="D27">
            <v>40634</v>
          </cell>
          <cell r="E27" t="str">
            <v>□</v>
          </cell>
          <cell r="G27">
            <v>41091</v>
          </cell>
          <cell r="H27">
            <v>41820</v>
          </cell>
          <cell r="I27"/>
          <cell r="J27">
            <v>1</v>
          </cell>
          <cell r="K27">
            <v>20</v>
          </cell>
          <cell r="L27">
            <v>32377</v>
          </cell>
          <cell r="M27">
            <v>24</v>
          </cell>
          <cell r="N27">
            <v>1</v>
          </cell>
          <cell r="O27">
            <v>100</v>
          </cell>
          <cell r="P27">
            <v>0</v>
          </cell>
        </row>
        <row r="28">
          <cell r="B28" t="str">
            <v>丁洁莉</v>
          </cell>
          <cell r="D28">
            <v>40983</v>
          </cell>
          <cell r="E28" t="str">
            <v>□</v>
          </cell>
          <cell r="G28">
            <v>40983</v>
          </cell>
          <cell r="H28">
            <v>41712</v>
          </cell>
          <cell r="I28" t="str">
            <v>1</v>
          </cell>
          <cell r="J28">
            <v>0</v>
          </cell>
          <cell r="K28">
            <v>9</v>
          </cell>
          <cell r="L28">
            <v>31732</v>
          </cell>
          <cell r="M28">
            <v>26</v>
          </cell>
          <cell r="O28" t="e">
            <v>#N/A</v>
          </cell>
          <cell r="P28">
            <v>0</v>
          </cell>
        </row>
        <row r="29">
          <cell r="B29" t="str">
            <v>李安迪</v>
          </cell>
          <cell r="D29">
            <v>41004</v>
          </cell>
          <cell r="E29" t="str">
            <v>□</v>
          </cell>
          <cell r="G29">
            <v>41004</v>
          </cell>
          <cell r="H29">
            <v>41733</v>
          </cell>
          <cell r="I29" t="str">
            <v>1</v>
          </cell>
          <cell r="J29">
            <v>0</v>
          </cell>
          <cell r="K29">
            <v>8</v>
          </cell>
          <cell r="L29">
            <v>31593</v>
          </cell>
          <cell r="M29">
            <v>26</v>
          </cell>
          <cell r="O29" t="e">
            <v>#N/A</v>
          </cell>
          <cell r="P29">
            <v>0</v>
          </cell>
        </row>
        <row r="30">
          <cell r="B30" t="str">
            <v>石宛蓉</v>
          </cell>
          <cell r="C30">
            <v>40848</v>
          </cell>
          <cell r="D30">
            <v>41091</v>
          </cell>
          <cell r="E30" t="str">
            <v>□</v>
          </cell>
          <cell r="G30">
            <v>41091</v>
          </cell>
          <cell r="H30">
            <v>41820</v>
          </cell>
          <cell r="I30" t="str">
            <v>1</v>
          </cell>
          <cell r="J30">
            <v>0</v>
          </cell>
          <cell r="K30">
            <v>5</v>
          </cell>
          <cell r="L30">
            <v>32912</v>
          </cell>
          <cell r="M30">
            <v>22</v>
          </cell>
          <cell r="O30" t="e">
            <v>#N/A</v>
          </cell>
          <cell r="P30">
            <v>0</v>
          </cell>
        </row>
        <row r="31">
          <cell r="B31" t="str">
            <v>张莹</v>
          </cell>
          <cell r="C31">
            <v>41036</v>
          </cell>
          <cell r="D31">
            <v>41091</v>
          </cell>
          <cell r="E31" t="str">
            <v>□</v>
          </cell>
          <cell r="G31">
            <v>41091</v>
          </cell>
          <cell r="H31">
            <v>41820</v>
          </cell>
          <cell r="I31" t="str">
            <v>1</v>
          </cell>
          <cell r="J31">
            <v>0</v>
          </cell>
          <cell r="K31">
            <v>5</v>
          </cell>
          <cell r="L31">
            <v>32868</v>
          </cell>
          <cell r="M31">
            <v>23</v>
          </cell>
          <cell r="O31" t="e">
            <v>#N/A</v>
          </cell>
          <cell r="P31">
            <v>0</v>
          </cell>
        </row>
        <row r="32">
          <cell r="B32" t="str">
            <v>庄佳音</v>
          </cell>
          <cell r="C32">
            <v>41059</v>
          </cell>
          <cell r="E32" t="str">
            <v>□</v>
          </cell>
          <cell r="I32"/>
          <cell r="K32">
            <v>1355</v>
          </cell>
          <cell r="L32">
            <v>34642</v>
          </cell>
          <cell r="M32">
            <v>18</v>
          </cell>
          <cell r="O32" t="e">
            <v>#N/A</v>
          </cell>
          <cell r="P32">
            <v>0</v>
          </cell>
        </row>
        <row r="33">
          <cell r="B33" t="str">
            <v>张亦慧</v>
          </cell>
          <cell r="C33">
            <v>41060</v>
          </cell>
          <cell r="E33" t="str">
            <v>□</v>
          </cell>
          <cell r="I33"/>
          <cell r="K33">
            <v>1355</v>
          </cell>
          <cell r="L33">
            <v>34794</v>
          </cell>
          <cell r="M33">
            <v>17</v>
          </cell>
          <cell r="O33" t="e">
            <v>#N/A</v>
          </cell>
          <cell r="P33">
            <v>0</v>
          </cell>
        </row>
        <row r="34">
          <cell r="B34" t="str">
            <v>鲁丹妮</v>
          </cell>
          <cell r="C34">
            <v>41060</v>
          </cell>
          <cell r="E34" t="str">
            <v>□</v>
          </cell>
          <cell r="I34"/>
          <cell r="K34">
            <v>1355</v>
          </cell>
          <cell r="L34">
            <v>34939</v>
          </cell>
          <cell r="M34">
            <v>17</v>
          </cell>
          <cell r="O34" t="e">
            <v>#N/A</v>
          </cell>
          <cell r="P34">
            <v>0</v>
          </cell>
        </row>
        <row r="35">
          <cell r="B35" t="str">
            <v>甘紫莹</v>
          </cell>
          <cell r="C35">
            <v>41190</v>
          </cell>
          <cell r="E35" t="str">
            <v>□</v>
          </cell>
          <cell r="I35"/>
          <cell r="K35">
            <v>1355</v>
          </cell>
          <cell r="L35">
            <v>34274</v>
          </cell>
          <cell r="M35">
            <v>19</v>
          </cell>
          <cell r="O35" t="e">
            <v>#N/A</v>
          </cell>
          <cell r="P35">
            <v>0</v>
          </cell>
        </row>
        <row r="36">
          <cell r="B36" t="str">
            <v>徐燕琳</v>
          </cell>
          <cell r="D36">
            <v>41214</v>
          </cell>
          <cell r="E36" t="str">
            <v>□</v>
          </cell>
          <cell r="G36">
            <v>41214</v>
          </cell>
          <cell r="H36">
            <v>41943</v>
          </cell>
          <cell r="I36" t="str">
            <v>1</v>
          </cell>
          <cell r="J36">
            <v>0</v>
          </cell>
          <cell r="K36">
            <v>1</v>
          </cell>
          <cell r="L36">
            <v>30921</v>
          </cell>
          <cell r="M36">
            <v>28</v>
          </cell>
          <cell r="O36" t="e">
            <v>#N/A</v>
          </cell>
          <cell r="P36">
            <v>0</v>
          </cell>
        </row>
        <row r="37">
          <cell r="B37" t="str">
            <v>楊蕾蕾</v>
          </cell>
          <cell r="C37">
            <v>41214</v>
          </cell>
          <cell r="E37" t="str">
            <v>□</v>
          </cell>
          <cell r="I37"/>
          <cell r="K37">
            <v>1355</v>
          </cell>
          <cell r="L37">
            <v>34168</v>
          </cell>
          <cell r="M37">
            <v>19</v>
          </cell>
          <cell r="O37" t="e">
            <v>#N/A</v>
          </cell>
          <cell r="P37">
            <v>0</v>
          </cell>
        </row>
        <row r="38">
          <cell r="B38" t="str">
            <v>湯菲</v>
          </cell>
          <cell r="C38">
            <v>41246</v>
          </cell>
          <cell r="E38" t="str">
            <v>□</v>
          </cell>
          <cell r="I38"/>
          <cell r="K38">
            <v>1355</v>
          </cell>
          <cell r="L38">
            <v>33277</v>
          </cell>
          <cell r="M38">
            <v>21</v>
          </cell>
          <cell r="O38" t="e">
            <v>#N/A</v>
          </cell>
          <cell r="P38">
            <v>0</v>
          </cell>
        </row>
        <row r="39">
          <cell r="B39" t="str">
            <v>陳莉芸</v>
          </cell>
          <cell r="C39">
            <v>41246</v>
          </cell>
          <cell r="E39" t="str">
            <v>□</v>
          </cell>
          <cell r="I39"/>
          <cell r="K39">
            <v>1355</v>
          </cell>
          <cell r="L39">
            <v>33641</v>
          </cell>
          <cell r="M39">
            <v>20</v>
          </cell>
          <cell r="O39" t="e">
            <v>#N/A</v>
          </cell>
          <cell r="P39">
            <v>0</v>
          </cell>
        </row>
        <row r="40">
          <cell r="B40" t="str">
            <v>呉超穎</v>
          </cell>
          <cell r="C40">
            <v>41246</v>
          </cell>
          <cell r="E40" t="str">
            <v>□</v>
          </cell>
          <cell r="I40"/>
          <cell r="K40">
            <v>1355</v>
          </cell>
          <cell r="L40">
            <v>33811</v>
          </cell>
          <cell r="M40">
            <v>20</v>
          </cell>
          <cell r="O40" t="e">
            <v>#N/A</v>
          </cell>
          <cell r="P40">
            <v>0</v>
          </cell>
        </row>
        <row r="41">
          <cell r="B41" t="str">
            <v>趙霜霜</v>
          </cell>
          <cell r="C41">
            <v>41246</v>
          </cell>
          <cell r="E41" t="str">
            <v>□</v>
          </cell>
          <cell r="I41"/>
          <cell r="K41">
            <v>1355</v>
          </cell>
          <cell r="L41">
            <v>33191</v>
          </cell>
          <cell r="M41">
            <v>22</v>
          </cell>
          <cell r="O41" t="e">
            <v>#N/A</v>
          </cell>
          <cell r="P41">
            <v>0</v>
          </cell>
        </row>
        <row r="42">
          <cell r="B42" t="str">
            <v>俞娟</v>
          </cell>
          <cell r="C42">
            <v>41281</v>
          </cell>
          <cell r="E42" t="str">
            <v>□</v>
          </cell>
          <cell r="I42"/>
          <cell r="K42">
            <v>1355</v>
          </cell>
          <cell r="L42">
            <v>33452</v>
          </cell>
          <cell r="M42">
            <v>21</v>
          </cell>
          <cell r="O42" t="e">
            <v>#N/A</v>
          </cell>
          <cell r="P42">
            <v>0</v>
          </cell>
        </row>
        <row r="43">
          <cell r="K43">
            <v>1355</v>
          </cell>
          <cell r="Q43">
            <v>0</v>
          </cell>
        </row>
        <row r="44">
          <cell r="K44">
            <v>1355</v>
          </cell>
          <cell r="Q44">
            <v>0</v>
          </cell>
        </row>
        <row r="45">
          <cell r="B45" t="str">
            <v>宋静瑜</v>
          </cell>
          <cell r="C45">
            <v>38292</v>
          </cell>
          <cell r="D45">
            <v>38534</v>
          </cell>
          <cell r="E45" t="str">
            <v>□</v>
          </cell>
          <cell r="G45">
            <v>40756</v>
          </cell>
          <cell r="H45">
            <v>41486</v>
          </cell>
          <cell r="I45"/>
          <cell r="J45">
            <v>7</v>
          </cell>
          <cell r="K45">
            <v>89</v>
          </cell>
          <cell r="L45">
            <v>30727</v>
          </cell>
          <cell r="M45">
            <v>28</v>
          </cell>
          <cell r="O45">
            <v>600</v>
          </cell>
          <cell r="P45">
            <v>0</v>
          </cell>
          <cell r="Q45">
            <v>600</v>
          </cell>
        </row>
        <row r="46">
          <cell r="B46" t="str">
            <v>邢菲</v>
          </cell>
          <cell r="D46">
            <v>39234</v>
          </cell>
          <cell r="E46" t="str">
            <v>□</v>
          </cell>
          <cell r="G46">
            <v>41153</v>
          </cell>
          <cell r="H46">
            <v>41333</v>
          </cell>
          <cell r="I46"/>
          <cell r="J46">
            <v>5</v>
          </cell>
          <cell r="K46">
            <v>66</v>
          </cell>
          <cell r="L46">
            <v>26004</v>
          </cell>
          <cell r="M46">
            <v>41</v>
          </cell>
          <cell r="O46">
            <v>600</v>
          </cell>
          <cell r="P46">
            <v>200</v>
          </cell>
          <cell r="Q46">
            <v>800</v>
          </cell>
        </row>
        <row r="47">
          <cell r="B47" t="str">
            <v>李梓金</v>
          </cell>
          <cell r="D47">
            <v>40855</v>
          </cell>
          <cell r="E47" t="str">
            <v>□</v>
          </cell>
          <cell r="G47">
            <v>40855</v>
          </cell>
          <cell r="H47">
            <v>41585</v>
          </cell>
          <cell r="I47"/>
          <cell r="J47">
            <v>1</v>
          </cell>
          <cell r="K47">
            <v>13</v>
          </cell>
          <cell r="L47">
            <v>32426</v>
          </cell>
          <cell r="M47">
            <v>24</v>
          </cell>
          <cell r="O47">
            <v>100</v>
          </cell>
          <cell r="P47">
            <v>0</v>
          </cell>
          <cell r="Q47">
            <v>100</v>
          </cell>
        </row>
        <row r="48">
          <cell r="B48" t="str">
            <v>张秋萍</v>
          </cell>
          <cell r="D48">
            <v>40889</v>
          </cell>
          <cell r="E48" t="str">
            <v>□</v>
          </cell>
          <cell r="G48">
            <v>40889</v>
          </cell>
          <cell r="H48">
            <v>41619</v>
          </cell>
          <cell r="I48"/>
          <cell r="J48">
            <v>1</v>
          </cell>
          <cell r="K48">
            <v>12</v>
          </cell>
          <cell r="L48">
            <v>31638</v>
          </cell>
          <cell r="M48">
            <v>26</v>
          </cell>
          <cell r="O48">
            <v>100</v>
          </cell>
          <cell r="P48">
            <v>0</v>
          </cell>
          <cell r="Q48">
            <v>100</v>
          </cell>
        </row>
        <row r="49">
          <cell r="K49">
            <v>1355</v>
          </cell>
          <cell r="Q49">
            <v>0</v>
          </cell>
        </row>
        <row r="50">
          <cell r="B50" t="str">
            <v>谷钰</v>
          </cell>
          <cell r="D50">
            <v>40917</v>
          </cell>
          <cell r="E50" t="str">
            <v>□</v>
          </cell>
          <cell r="G50">
            <v>40917</v>
          </cell>
          <cell r="H50">
            <v>41647</v>
          </cell>
          <cell r="I50" t="str">
            <v>1</v>
          </cell>
          <cell r="J50">
            <v>0</v>
          </cell>
          <cell r="K50">
            <v>11</v>
          </cell>
          <cell r="L50">
            <v>32074</v>
          </cell>
          <cell r="M50">
            <v>25</v>
          </cell>
          <cell r="O50" t="e">
            <v>#N/A</v>
          </cell>
          <cell r="P50">
            <v>0</v>
          </cell>
        </row>
        <row r="51">
          <cell r="B51" t="str">
            <v>王慧</v>
          </cell>
          <cell r="D51">
            <v>40969</v>
          </cell>
          <cell r="E51" t="str">
            <v>□</v>
          </cell>
          <cell r="G51">
            <v>40969</v>
          </cell>
          <cell r="H51">
            <v>41698</v>
          </cell>
          <cell r="I51" t="str">
            <v>1</v>
          </cell>
          <cell r="J51">
            <v>0</v>
          </cell>
          <cell r="K51">
            <v>9</v>
          </cell>
          <cell r="L51">
            <v>25949</v>
          </cell>
          <cell r="M51">
            <v>41</v>
          </cell>
          <cell r="O51" t="e">
            <v>#N/A</v>
          </cell>
          <cell r="P51">
            <v>200</v>
          </cell>
        </row>
        <row r="52">
          <cell r="B52" t="str">
            <v>杜晓碧</v>
          </cell>
          <cell r="D52">
            <v>41024</v>
          </cell>
          <cell r="E52" t="str">
            <v>□</v>
          </cell>
          <cell r="G52">
            <v>41024</v>
          </cell>
          <cell r="H52">
            <v>41753</v>
          </cell>
          <cell r="I52" t="str">
            <v>1</v>
          </cell>
          <cell r="J52">
            <v>0</v>
          </cell>
          <cell r="K52">
            <v>8</v>
          </cell>
          <cell r="L52">
            <v>32059</v>
          </cell>
          <cell r="M52">
            <v>25</v>
          </cell>
          <cell r="O52" t="e">
            <v>#N/A</v>
          </cell>
          <cell r="P52">
            <v>0</v>
          </cell>
        </row>
        <row r="53">
          <cell r="B53" t="str">
            <v>黄思</v>
          </cell>
          <cell r="D53">
            <v>41091</v>
          </cell>
          <cell r="E53" t="str">
            <v>□</v>
          </cell>
          <cell r="G53">
            <v>41091</v>
          </cell>
          <cell r="H53">
            <v>41820</v>
          </cell>
          <cell r="I53" t="str">
            <v>1</v>
          </cell>
          <cell r="J53">
            <v>0</v>
          </cell>
          <cell r="K53">
            <v>5</v>
          </cell>
          <cell r="L53">
            <v>32595</v>
          </cell>
          <cell r="M53">
            <v>23</v>
          </cell>
          <cell r="O53" t="e">
            <v>#N/A</v>
          </cell>
          <cell r="P53">
            <v>0</v>
          </cell>
        </row>
        <row r="54">
          <cell r="B54" t="str">
            <v>黄红伟</v>
          </cell>
          <cell r="D54">
            <v>41122</v>
          </cell>
          <cell r="E54" t="str">
            <v>□</v>
          </cell>
          <cell r="G54">
            <v>41091</v>
          </cell>
          <cell r="H54">
            <v>41851</v>
          </cell>
          <cell r="I54" t="str">
            <v>1</v>
          </cell>
          <cell r="J54">
            <v>0</v>
          </cell>
          <cell r="K54">
            <v>4</v>
          </cell>
          <cell r="L54">
            <v>25139</v>
          </cell>
          <cell r="M54">
            <v>44</v>
          </cell>
          <cell r="O54" t="e">
            <v>#N/A</v>
          </cell>
          <cell r="P54">
            <v>200</v>
          </cell>
        </row>
        <row r="55">
          <cell r="B55" t="str">
            <v>唐立芸</v>
          </cell>
          <cell r="D55">
            <v>41162</v>
          </cell>
          <cell r="E55" t="str">
            <v>□</v>
          </cell>
          <cell r="G55">
            <v>41162</v>
          </cell>
          <cell r="H55">
            <v>41891</v>
          </cell>
          <cell r="I55" t="str">
            <v>1</v>
          </cell>
          <cell r="J55">
            <v>0</v>
          </cell>
          <cell r="K55">
            <v>3</v>
          </cell>
          <cell r="L55">
            <v>32829</v>
          </cell>
          <cell r="M55">
            <v>23</v>
          </cell>
          <cell r="O55" t="e">
            <v>#N/A</v>
          </cell>
          <cell r="P55">
            <v>0</v>
          </cell>
        </row>
        <row r="56">
          <cell r="B56" t="str">
            <v>周美峰</v>
          </cell>
          <cell r="D56">
            <v>41244</v>
          </cell>
          <cell r="E56" t="str">
            <v>□</v>
          </cell>
          <cell r="G56">
            <v>41244</v>
          </cell>
          <cell r="H56">
            <v>41973</v>
          </cell>
          <cell r="I56" t="str">
            <v>1</v>
          </cell>
          <cell r="J56">
            <v>0</v>
          </cell>
          <cell r="K56">
            <v>0</v>
          </cell>
          <cell r="L56">
            <v>28675</v>
          </cell>
          <cell r="M56">
            <v>34</v>
          </cell>
          <cell r="O56" t="e">
            <v>#N/A</v>
          </cell>
          <cell r="P56">
            <v>100</v>
          </cell>
        </row>
        <row r="57">
          <cell r="B57" t="str">
            <v>谢飞</v>
          </cell>
          <cell r="D57">
            <v>41244</v>
          </cell>
          <cell r="E57" t="str">
            <v>□</v>
          </cell>
          <cell r="G57">
            <v>41244</v>
          </cell>
          <cell r="H57">
            <v>41973</v>
          </cell>
          <cell r="I57" t="str">
            <v>1</v>
          </cell>
          <cell r="J57">
            <v>0</v>
          </cell>
          <cell r="K57">
            <v>0</v>
          </cell>
          <cell r="L57">
            <v>32741</v>
          </cell>
          <cell r="M57">
            <v>23</v>
          </cell>
          <cell r="O57" t="e">
            <v>#N/A</v>
          </cell>
          <cell r="P57">
            <v>0</v>
          </cell>
        </row>
        <row r="58">
          <cell r="K58">
            <v>1355</v>
          </cell>
          <cell r="Q58">
            <v>0</v>
          </cell>
        </row>
        <row r="59">
          <cell r="K59">
            <v>1355</v>
          </cell>
          <cell r="Q59">
            <v>0</v>
          </cell>
        </row>
        <row r="60">
          <cell r="B60" t="str">
            <v>徐婴之</v>
          </cell>
          <cell r="D60">
            <v>39426</v>
          </cell>
          <cell r="E60" t="str">
            <v>□</v>
          </cell>
          <cell r="G60">
            <v>40977</v>
          </cell>
          <cell r="H60" t="str">
            <v>-</v>
          </cell>
          <cell r="I60"/>
          <cell r="J60">
            <v>5</v>
          </cell>
          <cell r="K60">
            <v>60</v>
          </cell>
          <cell r="L60">
            <v>28138</v>
          </cell>
          <cell r="M60">
            <v>35</v>
          </cell>
          <cell r="O60">
            <v>600</v>
          </cell>
          <cell r="P60">
            <v>100</v>
          </cell>
          <cell r="Q60">
            <v>700</v>
          </cell>
        </row>
        <row r="61">
          <cell r="B61" t="str">
            <v>陈磊磊</v>
          </cell>
          <cell r="D61">
            <v>40940</v>
          </cell>
          <cell r="E61" t="str">
            <v>□</v>
          </cell>
          <cell r="G61">
            <v>40940</v>
          </cell>
          <cell r="H61">
            <v>41305</v>
          </cell>
          <cell r="I61" t="str">
            <v>1</v>
          </cell>
          <cell r="J61">
            <v>0</v>
          </cell>
          <cell r="K61">
            <v>10</v>
          </cell>
          <cell r="L61">
            <v>26166</v>
          </cell>
          <cell r="M61">
            <v>41</v>
          </cell>
          <cell r="O61" t="e">
            <v>#N/A</v>
          </cell>
          <cell r="P61">
            <v>200</v>
          </cell>
        </row>
        <row r="62">
          <cell r="B62" t="str">
            <v>杨思敏</v>
          </cell>
          <cell r="D62">
            <v>41050</v>
          </cell>
          <cell r="E62" t="str">
            <v>□</v>
          </cell>
          <cell r="G62">
            <v>41050</v>
          </cell>
          <cell r="H62">
            <v>41779</v>
          </cell>
          <cell r="I62" t="str">
            <v>1</v>
          </cell>
          <cell r="J62">
            <v>0</v>
          </cell>
          <cell r="K62">
            <v>7</v>
          </cell>
          <cell r="L62">
            <v>30246</v>
          </cell>
          <cell r="M62">
            <v>30</v>
          </cell>
          <cell r="O62" t="e">
            <v>#N/A</v>
          </cell>
          <cell r="P62">
            <v>100</v>
          </cell>
        </row>
        <row r="63">
          <cell r="B63" t="str">
            <v>鲍训恩</v>
          </cell>
          <cell r="D63">
            <v>40259</v>
          </cell>
          <cell r="E63" t="str">
            <v>□</v>
          </cell>
          <cell r="G63">
            <v>40990</v>
          </cell>
          <cell r="H63">
            <v>41719</v>
          </cell>
          <cell r="I63"/>
          <cell r="J63">
            <v>2</v>
          </cell>
          <cell r="K63">
            <v>33</v>
          </cell>
          <cell r="L63">
            <v>29642</v>
          </cell>
          <cell r="M63">
            <v>31</v>
          </cell>
          <cell r="O63">
            <v>200</v>
          </cell>
          <cell r="P63">
            <v>100</v>
          </cell>
          <cell r="Q63">
            <v>300</v>
          </cell>
        </row>
        <row r="64">
          <cell r="B64" t="str">
            <v>徐颙</v>
          </cell>
          <cell r="D64">
            <v>38047</v>
          </cell>
          <cell r="E64" t="str">
            <v>□</v>
          </cell>
          <cell r="G64">
            <v>40360</v>
          </cell>
          <cell r="H64">
            <v>41090</v>
          </cell>
          <cell r="I64"/>
          <cell r="J64">
            <v>8</v>
          </cell>
          <cell r="K64">
            <v>105</v>
          </cell>
          <cell r="L64">
            <v>22758</v>
          </cell>
          <cell r="M64">
            <v>50</v>
          </cell>
          <cell r="O64">
            <v>600</v>
          </cell>
          <cell r="P64">
            <v>300</v>
          </cell>
          <cell r="Q64">
            <v>900</v>
          </cell>
        </row>
        <row r="65">
          <cell r="B65" t="str">
            <v>杨昆</v>
          </cell>
          <cell r="C65">
            <v>41030</v>
          </cell>
          <cell r="D65">
            <v>41091</v>
          </cell>
          <cell r="E65" t="str">
            <v>□</v>
          </cell>
          <cell r="G65">
            <v>41091</v>
          </cell>
          <cell r="H65">
            <v>41820</v>
          </cell>
          <cell r="I65" t="str">
            <v>1</v>
          </cell>
          <cell r="J65">
            <v>0</v>
          </cell>
          <cell r="K65">
            <v>5</v>
          </cell>
          <cell r="L65">
            <v>32412</v>
          </cell>
          <cell r="M65">
            <v>24</v>
          </cell>
          <cell r="O65" t="e">
            <v>#N/A</v>
          </cell>
          <cell r="P65">
            <v>0</v>
          </cell>
        </row>
        <row r="66">
          <cell r="B66" t="str">
            <v>袁琪</v>
          </cell>
          <cell r="D66">
            <v>41144</v>
          </cell>
          <cell r="E66" t="str">
            <v>□</v>
          </cell>
          <cell r="G66">
            <v>41144</v>
          </cell>
          <cell r="H66">
            <v>41873</v>
          </cell>
          <cell r="I66" t="str">
            <v>1</v>
          </cell>
          <cell r="J66">
            <v>0</v>
          </cell>
          <cell r="K66">
            <v>4</v>
          </cell>
          <cell r="L66">
            <v>32323</v>
          </cell>
          <cell r="M66">
            <v>24</v>
          </cell>
          <cell r="O66" t="e">
            <v>#N/A</v>
          </cell>
          <cell r="P66">
            <v>0</v>
          </cell>
        </row>
        <row r="67">
          <cell r="Q67">
            <v>0</v>
          </cell>
        </row>
        <row r="68">
          <cell r="B68" t="str">
            <v>山越真由美</v>
          </cell>
          <cell r="E68" t="str">
            <v>□</v>
          </cell>
          <cell r="I68"/>
          <cell r="M68">
            <v>112</v>
          </cell>
          <cell r="O68" t="e">
            <v>#N/A</v>
          </cell>
          <cell r="P68">
            <v>300</v>
          </cell>
        </row>
        <row r="69">
          <cell r="B69" t="str">
            <v>坪内貴保</v>
          </cell>
          <cell r="E69" t="str">
            <v>□</v>
          </cell>
          <cell r="I69"/>
          <cell r="M69">
            <v>112</v>
          </cell>
          <cell r="O69" t="e">
            <v>#N/A</v>
          </cell>
          <cell r="P69">
            <v>300</v>
          </cell>
        </row>
        <row r="70">
          <cell r="B70" t="str">
            <v>韩裕子</v>
          </cell>
          <cell r="D70">
            <v>41192</v>
          </cell>
          <cell r="E70" t="str">
            <v>□</v>
          </cell>
          <cell r="G70">
            <v>41192</v>
          </cell>
          <cell r="H70">
            <v>41556</v>
          </cell>
          <cell r="I70" t="str">
            <v>1</v>
          </cell>
          <cell r="J70">
            <v>0</v>
          </cell>
          <cell r="K70">
            <v>2</v>
          </cell>
          <cell r="M70">
            <v>112</v>
          </cell>
          <cell r="O70" t="e">
            <v>#N/A</v>
          </cell>
          <cell r="P70">
            <v>300</v>
          </cell>
        </row>
        <row r="71">
          <cell r="B71" t="str">
            <v>近藤充</v>
          </cell>
          <cell r="C71">
            <v>39264</v>
          </cell>
          <cell r="E71" t="str">
            <v>□</v>
          </cell>
          <cell r="I71"/>
          <cell r="J71">
            <v>112</v>
          </cell>
          <cell r="M71">
            <v>112</v>
          </cell>
          <cell r="O71">
            <v>600</v>
          </cell>
          <cell r="P71">
            <v>300</v>
          </cell>
        </row>
        <row r="72">
          <cell r="B72" t="str">
            <v>铃木美佳</v>
          </cell>
          <cell r="D72">
            <v>40436</v>
          </cell>
          <cell r="E72" t="str">
            <v>□</v>
          </cell>
          <cell r="G72">
            <v>40436</v>
          </cell>
          <cell r="I72"/>
          <cell r="J72">
            <v>2</v>
          </cell>
          <cell r="M72">
            <v>112</v>
          </cell>
          <cell r="O72">
            <v>200</v>
          </cell>
          <cell r="P72">
            <v>300</v>
          </cell>
        </row>
        <row r="73">
          <cell r="B73" t="str">
            <v>横井克典</v>
          </cell>
          <cell r="E73" t="str">
            <v>□</v>
          </cell>
          <cell r="I73"/>
          <cell r="J73">
            <v>112</v>
          </cell>
          <cell r="M73">
            <v>112</v>
          </cell>
          <cell r="O73">
            <v>600</v>
          </cell>
          <cell r="P73">
            <v>300</v>
          </cell>
        </row>
        <row r="74">
          <cell r="B74" t="str">
            <v>星野海</v>
          </cell>
          <cell r="D74">
            <v>40787</v>
          </cell>
          <cell r="E74" t="str">
            <v>□</v>
          </cell>
          <cell r="G74">
            <v>40787</v>
          </cell>
          <cell r="I74"/>
          <cell r="J74">
            <v>1</v>
          </cell>
          <cell r="M74">
            <v>112</v>
          </cell>
          <cell r="O74">
            <v>100</v>
          </cell>
          <cell r="P74">
            <v>300</v>
          </cell>
        </row>
        <row r="75">
          <cell r="B75" t="str">
            <v>鈴木正治</v>
          </cell>
          <cell r="E75" t="str">
            <v>□</v>
          </cell>
          <cell r="I75"/>
          <cell r="J75">
            <v>112</v>
          </cell>
          <cell r="M75">
            <v>112</v>
          </cell>
          <cell r="O75">
            <v>600</v>
          </cell>
          <cell r="P75">
            <v>300</v>
          </cell>
        </row>
        <row r="76">
          <cell r="B76" t="str">
            <v>小岛成树</v>
          </cell>
          <cell r="C76">
            <v>38243</v>
          </cell>
          <cell r="E76" t="str">
            <v>□</v>
          </cell>
          <cell r="I76"/>
          <cell r="J76">
            <v>112</v>
          </cell>
          <cell r="M76">
            <v>112</v>
          </cell>
          <cell r="O76">
            <v>600</v>
          </cell>
          <cell r="P76">
            <v>300</v>
          </cell>
        </row>
        <row r="77">
          <cell r="J77">
            <v>112</v>
          </cell>
          <cell r="Q77">
            <v>0</v>
          </cell>
        </row>
        <row r="78">
          <cell r="B78" t="str">
            <v>陈江安</v>
          </cell>
          <cell r="D78">
            <v>41030</v>
          </cell>
          <cell r="E78" t="str">
            <v>□</v>
          </cell>
          <cell r="G78">
            <v>41030</v>
          </cell>
          <cell r="H78">
            <v>41394</v>
          </cell>
          <cell r="I78" t="str">
            <v>1</v>
          </cell>
          <cell r="J78">
            <v>0</v>
          </cell>
          <cell r="K78">
            <v>7</v>
          </cell>
          <cell r="L78">
            <v>27740</v>
          </cell>
          <cell r="M78">
            <v>37</v>
          </cell>
          <cell r="O78" t="e">
            <v>#N/A</v>
          </cell>
          <cell r="P78">
            <v>100</v>
          </cell>
        </row>
        <row r="79">
          <cell r="J79">
            <v>112</v>
          </cell>
          <cell r="Q79">
            <v>0</v>
          </cell>
        </row>
        <row r="80">
          <cell r="B80" t="str">
            <v>澤正一</v>
          </cell>
          <cell r="D80">
            <v>40771</v>
          </cell>
          <cell r="E80" t="str">
            <v>□</v>
          </cell>
          <cell r="G80">
            <v>40771</v>
          </cell>
          <cell r="I80"/>
          <cell r="J80">
            <v>1</v>
          </cell>
          <cell r="M80">
            <v>112</v>
          </cell>
          <cell r="O80">
            <v>100</v>
          </cell>
          <cell r="P80">
            <v>300</v>
          </cell>
        </row>
        <row r="81">
          <cell r="B81" t="str">
            <v>張静</v>
          </cell>
          <cell r="C81">
            <v>40848</v>
          </cell>
          <cell r="D81">
            <v>41091</v>
          </cell>
          <cell r="E81" t="str">
            <v>□</v>
          </cell>
          <cell r="I81" t="str">
            <v>1</v>
          </cell>
          <cell r="J81">
            <v>0</v>
          </cell>
          <cell r="K81">
            <v>5</v>
          </cell>
          <cell r="L81">
            <v>33484</v>
          </cell>
          <cell r="M81">
            <v>21</v>
          </cell>
          <cell r="O81" t="e">
            <v>#N/A</v>
          </cell>
          <cell r="P81">
            <v>0</v>
          </cell>
        </row>
        <row r="82">
          <cell r="B82" t="str">
            <v>趙丹</v>
          </cell>
          <cell r="C82">
            <v>41091</v>
          </cell>
          <cell r="E82" t="str">
            <v>□</v>
          </cell>
          <cell r="I82"/>
          <cell r="J82">
            <v>112</v>
          </cell>
          <cell r="O82">
            <v>600</v>
          </cell>
          <cell r="P82">
            <v>0</v>
          </cell>
        </row>
        <row r="83">
          <cell r="J83">
            <v>112</v>
          </cell>
          <cell r="Q83">
            <v>0</v>
          </cell>
        </row>
        <row r="84">
          <cell r="B84" t="str">
            <v>盛田信</v>
          </cell>
          <cell r="E84" t="str">
            <v>□</v>
          </cell>
          <cell r="I84"/>
          <cell r="J84">
            <v>112</v>
          </cell>
          <cell r="O84">
            <v>600</v>
          </cell>
          <cell r="P84">
            <v>0</v>
          </cell>
        </row>
        <row r="85">
          <cell r="B85" t="str">
            <v>荆海霞</v>
          </cell>
          <cell r="E85" t="str">
            <v>□</v>
          </cell>
          <cell r="I85"/>
          <cell r="J85">
            <v>112</v>
          </cell>
          <cell r="P85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)勤怠DATA"/>
      <sheetName val="5)処罰"/>
      <sheetName val="6)ｸﾚｰﾑ"/>
      <sheetName val="7)売上･配分率"/>
      <sheetName val="8)配分"/>
      <sheetName val="調整項目"/>
      <sheetName val="昇給17"/>
      <sheetName val="9)給与"/>
      <sheetName val="振込用"/>
      <sheetName val="明細"/>
      <sheetName val="11)人事ファイル"/>
      <sheetName val="産休"/>
      <sheetName val="他"/>
      <sheetName val="税額表"/>
      <sheetName val="Read.me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>
        <row r="6">
          <cell r="A6">
            <v>1</v>
          </cell>
          <cell r="B6" t="str">
            <v>入力ｾﾝﾀｰ</v>
          </cell>
          <cell r="C6">
            <v>1</v>
          </cell>
          <cell r="D6" t="str">
            <v>□</v>
          </cell>
          <cell r="E6" t="str">
            <v>于兰</v>
          </cell>
          <cell r="F6">
            <v>21</v>
          </cell>
          <cell r="G6">
            <v>19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2500</v>
          </cell>
          <cell r="R6">
            <v>400</v>
          </cell>
          <cell r="S6">
            <v>0</v>
          </cell>
          <cell r="U6">
            <v>2900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AA6">
            <v>2900</v>
          </cell>
          <cell r="AB6">
            <v>0</v>
          </cell>
          <cell r="AC6">
            <v>0</v>
          </cell>
          <cell r="AD6">
            <v>0</v>
          </cell>
          <cell r="AE6">
            <v>0.4</v>
          </cell>
          <cell r="AF6">
            <v>0</v>
          </cell>
          <cell r="AG6">
            <v>0</v>
          </cell>
          <cell r="AH6">
            <v>0</v>
          </cell>
          <cell r="AI6">
            <v>609.95000000000005</v>
          </cell>
          <cell r="AJ6">
            <v>360</v>
          </cell>
          <cell r="AK6">
            <v>200</v>
          </cell>
          <cell r="AL6">
            <v>0</v>
          </cell>
          <cell r="AM6">
            <v>0</v>
          </cell>
          <cell r="AN6">
            <v>1086.28</v>
          </cell>
          <cell r="AO6">
            <v>5156.2299999999996</v>
          </cell>
          <cell r="AQ6">
            <v>376.02</v>
          </cell>
          <cell r="AR6">
            <v>94.01</v>
          </cell>
          <cell r="AS6">
            <v>23.5</v>
          </cell>
          <cell r="AT6">
            <v>471</v>
          </cell>
          <cell r="AU6">
            <v>964.53</v>
          </cell>
          <cell r="AV6">
            <v>4191.7</v>
          </cell>
          <cell r="AW6">
            <v>691.69999999999982</v>
          </cell>
          <cell r="AX6">
            <v>0.03</v>
          </cell>
          <cell r="AY6">
            <v>0</v>
          </cell>
          <cell r="AZ6">
            <v>20.75</v>
          </cell>
          <cell r="BB6">
            <v>985.28</v>
          </cell>
          <cell r="BD6">
            <v>4170.95</v>
          </cell>
          <cell r="BE6">
            <v>4170.95</v>
          </cell>
        </row>
        <row r="7">
          <cell r="A7">
            <v>2</v>
          </cell>
          <cell r="B7" t="str">
            <v>入力ｾﾝﾀｰ</v>
          </cell>
          <cell r="C7">
            <v>1</v>
          </cell>
          <cell r="D7" t="str">
            <v>□</v>
          </cell>
          <cell r="E7" t="str">
            <v>蒋玲燕</v>
          </cell>
          <cell r="F7">
            <v>21</v>
          </cell>
          <cell r="G7">
            <v>19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12</v>
          </cell>
          <cell r="O7">
            <v>0</v>
          </cell>
          <cell r="P7">
            <v>0</v>
          </cell>
          <cell r="Q7">
            <v>2500</v>
          </cell>
          <cell r="R7">
            <v>400</v>
          </cell>
          <cell r="S7">
            <v>0</v>
          </cell>
          <cell r="U7">
            <v>2900</v>
          </cell>
          <cell r="V7">
            <v>300</v>
          </cell>
          <cell r="W7">
            <v>0</v>
          </cell>
          <cell r="X7">
            <v>0</v>
          </cell>
          <cell r="Y7">
            <v>300</v>
          </cell>
          <cell r="AA7">
            <v>3200</v>
          </cell>
          <cell r="AB7">
            <v>0</v>
          </cell>
          <cell r="AC7">
            <v>0</v>
          </cell>
          <cell r="AD7">
            <v>0</v>
          </cell>
          <cell r="AE7">
            <v>0.4</v>
          </cell>
          <cell r="AF7">
            <v>0</v>
          </cell>
          <cell r="AG7">
            <v>0</v>
          </cell>
          <cell r="AH7">
            <v>0</v>
          </cell>
          <cell r="AI7">
            <v>514.1</v>
          </cell>
          <cell r="AJ7">
            <v>400</v>
          </cell>
          <cell r="AK7">
            <v>200</v>
          </cell>
          <cell r="AL7">
            <v>40</v>
          </cell>
          <cell r="AM7">
            <v>0</v>
          </cell>
          <cell r="AN7">
            <v>1123.92</v>
          </cell>
          <cell r="AO7">
            <v>5478.02</v>
          </cell>
          <cell r="AQ7">
            <v>370.73</v>
          </cell>
          <cell r="AR7">
            <v>92.68</v>
          </cell>
          <cell r="AS7">
            <v>23.17</v>
          </cell>
          <cell r="AT7">
            <v>464</v>
          </cell>
          <cell r="AU7">
            <v>950.58</v>
          </cell>
          <cell r="AV7">
            <v>4527.4400000000005</v>
          </cell>
          <cell r="AW7">
            <v>1027.4400000000005</v>
          </cell>
          <cell r="AX7">
            <v>0.03</v>
          </cell>
          <cell r="AY7">
            <v>0</v>
          </cell>
          <cell r="AZ7">
            <v>30.82</v>
          </cell>
          <cell r="BB7">
            <v>981.40000000000009</v>
          </cell>
          <cell r="BD7">
            <v>4496.6200000000008</v>
          </cell>
          <cell r="BE7">
            <v>4496.62</v>
          </cell>
        </row>
        <row r="8">
          <cell r="A8">
            <v>3</v>
          </cell>
          <cell r="B8" t="str">
            <v>入力ｾﾝﾀｰ</v>
          </cell>
          <cell r="C8">
            <v>1</v>
          </cell>
          <cell r="D8" t="str">
            <v>□</v>
          </cell>
          <cell r="E8" t="str">
            <v>张玲玉</v>
          </cell>
          <cell r="F8">
            <v>21</v>
          </cell>
          <cell r="G8">
            <v>20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20</v>
          </cell>
          <cell r="O8">
            <v>0</v>
          </cell>
          <cell r="P8">
            <v>0</v>
          </cell>
          <cell r="Q8">
            <v>2600</v>
          </cell>
          <cell r="R8">
            <v>400</v>
          </cell>
          <cell r="S8">
            <v>0</v>
          </cell>
          <cell r="U8">
            <v>3000</v>
          </cell>
          <cell r="V8">
            <v>517.24</v>
          </cell>
          <cell r="W8">
            <v>0</v>
          </cell>
          <cell r="X8">
            <v>0</v>
          </cell>
          <cell r="Y8">
            <v>517.24</v>
          </cell>
          <cell r="AA8">
            <v>3517.24</v>
          </cell>
          <cell r="AB8">
            <v>0</v>
          </cell>
          <cell r="AC8">
            <v>0</v>
          </cell>
          <cell r="AD8">
            <v>0</v>
          </cell>
          <cell r="AE8">
            <v>0.4</v>
          </cell>
          <cell r="AF8">
            <v>0</v>
          </cell>
          <cell r="AG8">
            <v>0</v>
          </cell>
          <cell r="AH8">
            <v>0</v>
          </cell>
          <cell r="AI8">
            <v>1088.1600000000001</v>
          </cell>
          <cell r="AJ8">
            <v>420</v>
          </cell>
          <cell r="AK8">
            <v>200</v>
          </cell>
          <cell r="AL8">
            <v>60</v>
          </cell>
          <cell r="AM8">
            <v>0</v>
          </cell>
          <cell r="AN8">
            <v>1220.28</v>
          </cell>
          <cell r="AO8">
            <v>6505.68</v>
          </cell>
          <cell r="AQ8">
            <v>375.74</v>
          </cell>
          <cell r="AR8">
            <v>93.93</v>
          </cell>
          <cell r="AS8">
            <v>23.48</v>
          </cell>
          <cell r="AT8">
            <v>470</v>
          </cell>
          <cell r="AU8">
            <v>963.15000000000009</v>
          </cell>
          <cell r="AV8">
            <v>5542.5300000000007</v>
          </cell>
          <cell r="AW8">
            <v>2042.5300000000007</v>
          </cell>
          <cell r="AX8">
            <v>0.1</v>
          </cell>
          <cell r="AY8">
            <v>105</v>
          </cell>
          <cell r="AZ8">
            <v>99.25</v>
          </cell>
          <cell r="BB8">
            <v>1062.4000000000001</v>
          </cell>
          <cell r="BD8">
            <v>5443.2800000000007</v>
          </cell>
          <cell r="BE8">
            <v>5443.28</v>
          </cell>
        </row>
        <row r="9">
          <cell r="A9">
            <v>4</v>
          </cell>
          <cell r="B9" t="str">
            <v>入力ｾﾝﾀｰ</v>
          </cell>
          <cell r="C9">
            <v>1</v>
          </cell>
          <cell r="D9" t="str">
            <v>□</v>
          </cell>
          <cell r="E9" t="str">
            <v>陈姣</v>
          </cell>
          <cell r="F9">
            <v>21</v>
          </cell>
          <cell r="G9">
            <v>19</v>
          </cell>
          <cell r="H9">
            <v>0</v>
          </cell>
          <cell r="I9">
            <v>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25</v>
          </cell>
          <cell r="O9">
            <v>0</v>
          </cell>
          <cell r="P9">
            <v>0</v>
          </cell>
          <cell r="Q9">
            <v>2500</v>
          </cell>
          <cell r="R9">
            <v>250</v>
          </cell>
          <cell r="S9">
            <v>0</v>
          </cell>
          <cell r="U9">
            <v>2750</v>
          </cell>
          <cell r="V9">
            <v>592.66999999999996</v>
          </cell>
          <cell r="W9">
            <v>0</v>
          </cell>
          <cell r="X9">
            <v>0</v>
          </cell>
          <cell r="Y9">
            <v>592.66999999999996</v>
          </cell>
          <cell r="AA9">
            <v>3342.67</v>
          </cell>
          <cell r="AB9">
            <v>0</v>
          </cell>
          <cell r="AC9">
            <v>0</v>
          </cell>
          <cell r="AD9">
            <v>0</v>
          </cell>
          <cell r="AE9">
            <v>0.4</v>
          </cell>
          <cell r="AF9">
            <v>0</v>
          </cell>
          <cell r="AG9">
            <v>0</v>
          </cell>
          <cell r="AH9">
            <v>50</v>
          </cell>
          <cell r="AI9">
            <v>563.05999999999995</v>
          </cell>
          <cell r="AJ9">
            <v>400</v>
          </cell>
          <cell r="AK9">
            <v>200</v>
          </cell>
          <cell r="AL9">
            <v>70</v>
          </cell>
          <cell r="AM9">
            <v>0</v>
          </cell>
          <cell r="AN9">
            <v>254.79</v>
          </cell>
          <cell r="AO9">
            <v>4780.5200000000004</v>
          </cell>
          <cell r="AQ9">
            <v>320.14</v>
          </cell>
          <cell r="AR9">
            <v>80.040000000000006</v>
          </cell>
          <cell r="AS9">
            <v>20.010000000000002</v>
          </cell>
          <cell r="AT9">
            <v>401</v>
          </cell>
          <cell r="AU9">
            <v>821.19</v>
          </cell>
          <cell r="AV9">
            <v>3959.3300000000004</v>
          </cell>
          <cell r="AW9">
            <v>459.33000000000038</v>
          </cell>
          <cell r="AX9">
            <v>0.03</v>
          </cell>
          <cell r="AY9">
            <v>0</v>
          </cell>
          <cell r="AZ9">
            <v>13.78</v>
          </cell>
          <cell r="BB9">
            <v>834.97</v>
          </cell>
          <cell r="BD9">
            <v>3945.55</v>
          </cell>
          <cell r="BE9">
            <v>3945.55</v>
          </cell>
        </row>
        <row r="10">
          <cell r="A10">
            <v>5</v>
          </cell>
          <cell r="B10" t="str">
            <v>入力ｾﾝﾀｰ</v>
          </cell>
          <cell r="C10">
            <v>1</v>
          </cell>
          <cell r="D10" t="str">
            <v>□</v>
          </cell>
          <cell r="E10" t="str">
            <v>万文文</v>
          </cell>
          <cell r="F10">
            <v>21</v>
          </cell>
          <cell r="G10">
            <v>20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13.5</v>
          </cell>
          <cell r="O10">
            <v>0</v>
          </cell>
          <cell r="P10">
            <v>0</v>
          </cell>
          <cell r="Q10">
            <v>2500</v>
          </cell>
          <cell r="R10">
            <v>200</v>
          </cell>
          <cell r="S10">
            <v>0</v>
          </cell>
          <cell r="U10">
            <v>2700</v>
          </cell>
          <cell r="V10">
            <v>314.22000000000003</v>
          </cell>
          <cell r="W10">
            <v>0</v>
          </cell>
          <cell r="X10">
            <v>0</v>
          </cell>
          <cell r="Y10">
            <v>314.22000000000003</v>
          </cell>
          <cell r="AA10">
            <v>3014.2200000000003</v>
          </cell>
          <cell r="AB10">
            <v>0</v>
          </cell>
          <cell r="AC10">
            <v>0</v>
          </cell>
          <cell r="AD10">
            <v>0</v>
          </cell>
          <cell r="AE10">
            <v>0.4</v>
          </cell>
          <cell r="AF10">
            <v>0</v>
          </cell>
          <cell r="AG10">
            <v>0</v>
          </cell>
          <cell r="AH10">
            <v>0</v>
          </cell>
          <cell r="AI10">
            <v>847.5</v>
          </cell>
          <cell r="AJ10">
            <v>420</v>
          </cell>
          <cell r="AK10">
            <v>200</v>
          </cell>
          <cell r="AL10">
            <v>30</v>
          </cell>
          <cell r="AM10">
            <v>0</v>
          </cell>
          <cell r="AN10">
            <v>555.06999999999994</v>
          </cell>
          <cell r="AO10">
            <v>5066.79</v>
          </cell>
          <cell r="AQ10">
            <v>322.10000000000002</v>
          </cell>
          <cell r="AR10">
            <v>80.52</v>
          </cell>
          <cell r="AS10">
            <v>20.13</v>
          </cell>
          <cell r="AT10">
            <v>403</v>
          </cell>
          <cell r="AU10">
            <v>825.75</v>
          </cell>
          <cell r="AV10">
            <v>4241.04</v>
          </cell>
          <cell r="AW10">
            <v>741.04</v>
          </cell>
          <cell r="AX10">
            <v>0.03</v>
          </cell>
          <cell r="AY10">
            <v>0</v>
          </cell>
          <cell r="AZ10">
            <v>22.23</v>
          </cell>
          <cell r="BB10">
            <v>847.98</v>
          </cell>
          <cell r="BD10">
            <v>4218.8099999999995</v>
          </cell>
          <cell r="BE10">
            <v>4218.8100000000004</v>
          </cell>
        </row>
        <row r="11">
          <cell r="A11">
            <v>6</v>
          </cell>
          <cell r="B11" t="str">
            <v>入力ｾﾝﾀｰ</v>
          </cell>
          <cell r="C11">
            <v>1</v>
          </cell>
          <cell r="D11" t="str">
            <v>□</v>
          </cell>
          <cell r="E11" t="str">
            <v>沈丹</v>
          </cell>
          <cell r="F11">
            <v>21</v>
          </cell>
          <cell r="G11">
            <v>19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</v>
          </cell>
          <cell r="P11">
            <v>0</v>
          </cell>
          <cell r="Q11">
            <v>2450</v>
          </cell>
          <cell r="R11">
            <v>150</v>
          </cell>
          <cell r="S11">
            <v>0</v>
          </cell>
          <cell r="U11">
            <v>2600</v>
          </cell>
          <cell r="V11">
            <v>44.83</v>
          </cell>
          <cell r="W11">
            <v>0</v>
          </cell>
          <cell r="X11">
            <v>0</v>
          </cell>
          <cell r="Y11">
            <v>44.83</v>
          </cell>
          <cell r="AA11">
            <v>2644.83</v>
          </cell>
          <cell r="AB11">
            <v>0</v>
          </cell>
          <cell r="AC11">
            <v>0</v>
          </cell>
          <cell r="AD11">
            <v>0</v>
          </cell>
          <cell r="AE11">
            <v>0.4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380</v>
          </cell>
          <cell r="AK11">
            <v>200</v>
          </cell>
          <cell r="AL11">
            <v>0</v>
          </cell>
          <cell r="AM11">
            <v>0</v>
          </cell>
          <cell r="AN11">
            <v>0</v>
          </cell>
          <cell r="AO11">
            <v>3224.83</v>
          </cell>
          <cell r="AQ11">
            <v>235.2</v>
          </cell>
          <cell r="AR11">
            <v>58.8</v>
          </cell>
          <cell r="AS11">
            <v>14.7</v>
          </cell>
          <cell r="AT11">
            <v>253</v>
          </cell>
          <cell r="AU11">
            <v>561.70000000000005</v>
          </cell>
          <cell r="AV11">
            <v>2663.13</v>
          </cell>
          <cell r="AW11">
            <v>0</v>
          </cell>
          <cell r="AX11">
            <v>0.03</v>
          </cell>
          <cell r="AY11">
            <v>0</v>
          </cell>
          <cell r="AZ11">
            <v>0</v>
          </cell>
          <cell r="BB11">
            <v>561.70000000000005</v>
          </cell>
          <cell r="BD11">
            <v>2663.13</v>
          </cell>
          <cell r="BE11">
            <v>2663.13</v>
          </cell>
        </row>
        <row r="12">
          <cell r="A12">
            <v>7</v>
          </cell>
          <cell r="B12" t="str">
            <v>入力ｾﾝﾀｰ</v>
          </cell>
          <cell r="C12">
            <v>1</v>
          </cell>
          <cell r="D12">
            <v>43169</v>
          </cell>
          <cell r="E12" t="str">
            <v>徐莫愁</v>
          </cell>
          <cell r="F12">
            <v>21</v>
          </cell>
          <cell r="G12">
            <v>1</v>
          </cell>
          <cell r="H12">
            <v>20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2450</v>
          </cell>
          <cell r="R12">
            <v>150</v>
          </cell>
          <cell r="S12">
            <v>137.93</v>
          </cell>
          <cell r="U12">
            <v>2462.0700000000002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2462.0700000000002</v>
          </cell>
          <cell r="AB12">
            <v>2252.87</v>
          </cell>
          <cell r="AC12">
            <v>0</v>
          </cell>
          <cell r="AD12">
            <v>0</v>
          </cell>
          <cell r="AE12">
            <v>0.4</v>
          </cell>
          <cell r="AF12">
            <v>0</v>
          </cell>
          <cell r="AG12">
            <v>2252.87</v>
          </cell>
          <cell r="AH12">
            <v>0</v>
          </cell>
          <cell r="AI12">
            <v>0</v>
          </cell>
          <cell r="AJ12">
            <v>20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229.2</v>
          </cell>
          <cell r="AU12">
            <v>0</v>
          </cell>
          <cell r="AV12">
            <v>229.2</v>
          </cell>
          <cell r="AW12">
            <v>0</v>
          </cell>
          <cell r="AX12">
            <v>0.03</v>
          </cell>
          <cell r="AY12">
            <v>0</v>
          </cell>
          <cell r="AZ12">
            <v>0</v>
          </cell>
          <cell r="BB12">
            <v>0</v>
          </cell>
          <cell r="BD12">
            <v>229.2</v>
          </cell>
          <cell r="BE12">
            <v>229.2</v>
          </cell>
        </row>
        <row r="13">
          <cell r="A13">
            <v>8</v>
          </cell>
          <cell r="B13" t="str">
            <v>入力ｾﾝﾀｰ</v>
          </cell>
          <cell r="C13">
            <v>1</v>
          </cell>
          <cell r="D13" t="str">
            <v>□</v>
          </cell>
          <cell r="E13" t="str">
            <v>刘青云</v>
          </cell>
          <cell r="F13">
            <v>21</v>
          </cell>
          <cell r="G13">
            <v>20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13</v>
          </cell>
          <cell r="O13">
            <v>0</v>
          </cell>
          <cell r="P13">
            <v>0</v>
          </cell>
          <cell r="Q13">
            <v>2500</v>
          </cell>
          <cell r="R13">
            <v>250</v>
          </cell>
          <cell r="S13">
            <v>0</v>
          </cell>
          <cell r="U13">
            <v>2750</v>
          </cell>
          <cell r="V13">
            <v>308.19</v>
          </cell>
          <cell r="W13">
            <v>0</v>
          </cell>
          <cell r="X13">
            <v>0</v>
          </cell>
          <cell r="Y13">
            <v>308.19</v>
          </cell>
          <cell r="AA13">
            <v>3058.19</v>
          </cell>
          <cell r="AB13">
            <v>0</v>
          </cell>
          <cell r="AC13">
            <v>0</v>
          </cell>
          <cell r="AD13">
            <v>0</v>
          </cell>
          <cell r="AE13">
            <v>0.4</v>
          </cell>
          <cell r="AF13">
            <v>0</v>
          </cell>
          <cell r="AG13">
            <v>0</v>
          </cell>
          <cell r="AH13">
            <v>50</v>
          </cell>
          <cell r="AI13">
            <v>1088.1600000000001</v>
          </cell>
          <cell r="AJ13">
            <v>420</v>
          </cell>
          <cell r="AK13">
            <v>200</v>
          </cell>
          <cell r="AL13">
            <v>50</v>
          </cell>
          <cell r="AM13">
            <v>0</v>
          </cell>
          <cell r="AN13">
            <v>724.35</v>
          </cell>
          <cell r="AO13">
            <v>5490.7</v>
          </cell>
          <cell r="AQ13">
            <v>341.54</v>
          </cell>
          <cell r="AR13">
            <v>85.38</v>
          </cell>
          <cell r="AS13">
            <v>21.35</v>
          </cell>
          <cell r="AT13">
            <v>427</v>
          </cell>
          <cell r="AU13">
            <v>875.27</v>
          </cell>
          <cell r="AV13">
            <v>4615.43</v>
          </cell>
          <cell r="AW13">
            <v>1115.4300000000003</v>
          </cell>
          <cell r="AX13">
            <v>0.03</v>
          </cell>
          <cell r="AY13">
            <v>0</v>
          </cell>
          <cell r="AZ13">
            <v>33.46</v>
          </cell>
          <cell r="BB13">
            <v>908.73</v>
          </cell>
          <cell r="BD13">
            <v>4581.9699999999993</v>
          </cell>
          <cell r="BE13">
            <v>4581.97</v>
          </cell>
        </row>
        <row r="14">
          <cell r="A14">
            <v>9</v>
          </cell>
          <cell r="B14" t="str">
            <v>入力ｾﾝﾀｰ</v>
          </cell>
          <cell r="C14">
            <v>1</v>
          </cell>
          <cell r="D14" t="str">
            <v>□</v>
          </cell>
          <cell r="E14" t="str">
            <v>胡珊珊</v>
          </cell>
          <cell r="F14">
            <v>21</v>
          </cell>
          <cell r="G14">
            <v>20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44</v>
          </cell>
          <cell r="O14">
            <v>0</v>
          </cell>
          <cell r="P14">
            <v>0</v>
          </cell>
          <cell r="Q14">
            <v>2450</v>
          </cell>
          <cell r="R14">
            <v>150</v>
          </cell>
          <cell r="S14">
            <v>0</v>
          </cell>
          <cell r="U14">
            <v>2600</v>
          </cell>
          <cell r="V14">
            <v>986.21</v>
          </cell>
          <cell r="W14">
            <v>0</v>
          </cell>
          <cell r="X14">
            <v>0</v>
          </cell>
          <cell r="Y14">
            <v>986.21</v>
          </cell>
          <cell r="AA14">
            <v>3586.21</v>
          </cell>
          <cell r="AB14">
            <v>0</v>
          </cell>
          <cell r="AC14">
            <v>0</v>
          </cell>
          <cell r="AD14">
            <v>0</v>
          </cell>
          <cell r="AE14">
            <v>0.4</v>
          </cell>
          <cell r="AF14">
            <v>0</v>
          </cell>
          <cell r="AG14">
            <v>0</v>
          </cell>
          <cell r="AH14">
            <v>0</v>
          </cell>
          <cell r="AI14">
            <v>709.95</v>
          </cell>
          <cell r="AJ14">
            <v>420</v>
          </cell>
          <cell r="AK14">
            <v>200</v>
          </cell>
          <cell r="AL14">
            <v>120</v>
          </cell>
          <cell r="AM14">
            <v>0</v>
          </cell>
          <cell r="AN14">
            <v>274.64</v>
          </cell>
          <cell r="AO14">
            <v>5310.8</v>
          </cell>
          <cell r="AQ14">
            <v>311.63</v>
          </cell>
          <cell r="AR14">
            <v>77.91</v>
          </cell>
          <cell r="AS14">
            <v>19.48</v>
          </cell>
          <cell r="AT14">
            <v>390</v>
          </cell>
          <cell r="AU14">
            <v>799.02</v>
          </cell>
          <cell r="AV14">
            <v>4511.7800000000007</v>
          </cell>
          <cell r="AW14">
            <v>1011.7800000000007</v>
          </cell>
          <cell r="AX14">
            <v>0.03</v>
          </cell>
          <cell r="AY14">
            <v>0</v>
          </cell>
          <cell r="AZ14">
            <v>30.35</v>
          </cell>
          <cell r="BB14">
            <v>829.37</v>
          </cell>
          <cell r="BD14">
            <v>4481.43</v>
          </cell>
          <cell r="BE14">
            <v>4481.43</v>
          </cell>
        </row>
        <row r="15">
          <cell r="A15">
            <v>10</v>
          </cell>
          <cell r="B15" t="str">
            <v>入力ｾﾝﾀｰ</v>
          </cell>
          <cell r="C15">
            <v>1</v>
          </cell>
          <cell r="D15" t="str">
            <v>□</v>
          </cell>
          <cell r="E15" t="str">
            <v>吴珺</v>
          </cell>
          <cell r="F15">
            <v>21</v>
          </cell>
          <cell r="G15">
            <v>18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27.25</v>
          </cell>
          <cell r="O15">
            <v>0</v>
          </cell>
          <cell r="P15">
            <v>0</v>
          </cell>
          <cell r="Q15">
            <v>2500</v>
          </cell>
          <cell r="R15">
            <v>300</v>
          </cell>
          <cell r="S15">
            <v>0</v>
          </cell>
          <cell r="U15">
            <v>2800</v>
          </cell>
          <cell r="V15">
            <v>657.76</v>
          </cell>
          <cell r="W15">
            <v>0</v>
          </cell>
          <cell r="X15">
            <v>0</v>
          </cell>
          <cell r="Y15">
            <v>657.76</v>
          </cell>
          <cell r="AA15">
            <v>3457.76</v>
          </cell>
          <cell r="AB15">
            <v>0</v>
          </cell>
          <cell r="AC15">
            <v>0</v>
          </cell>
          <cell r="AD15">
            <v>0</v>
          </cell>
          <cell r="AE15">
            <v>0.4</v>
          </cell>
          <cell r="AF15">
            <v>0</v>
          </cell>
          <cell r="AG15">
            <v>0</v>
          </cell>
          <cell r="AH15">
            <v>10</v>
          </cell>
          <cell r="AI15">
            <v>660.99</v>
          </cell>
          <cell r="AJ15">
            <v>380</v>
          </cell>
          <cell r="AK15">
            <v>200</v>
          </cell>
          <cell r="AL15">
            <v>40</v>
          </cell>
          <cell r="AM15">
            <v>0</v>
          </cell>
          <cell r="AN15">
            <v>279.51</v>
          </cell>
          <cell r="AO15">
            <v>5008.26</v>
          </cell>
          <cell r="AQ15">
            <v>339.28</v>
          </cell>
          <cell r="AR15">
            <v>84.82</v>
          </cell>
          <cell r="AS15">
            <v>21.21</v>
          </cell>
          <cell r="AT15">
            <v>425</v>
          </cell>
          <cell r="AU15">
            <v>870.31</v>
          </cell>
          <cell r="AV15">
            <v>4137.9500000000007</v>
          </cell>
          <cell r="AW15">
            <v>637.95000000000073</v>
          </cell>
          <cell r="AX15">
            <v>0.03</v>
          </cell>
          <cell r="AY15">
            <v>0</v>
          </cell>
          <cell r="AZ15">
            <v>19.14</v>
          </cell>
          <cell r="BB15">
            <v>889.44999999999993</v>
          </cell>
          <cell r="BD15">
            <v>4118.8100000000004</v>
          </cell>
          <cell r="BE15">
            <v>4118.8100000000004</v>
          </cell>
        </row>
        <row r="16">
          <cell r="A16">
            <v>11</v>
          </cell>
          <cell r="B16" t="str">
            <v>入力ｾﾝﾀｰ</v>
          </cell>
          <cell r="C16">
            <v>1</v>
          </cell>
          <cell r="D16" t="str">
            <v>□</v>
          </cell>
          <cell r="E16" t="str">
            <v>万琴</v>
          </cell>
          <cell r="F16">
            <v>21</v>
          </cell>
          <cell r="G16">
            <v>18</v>
          </cell>
          <cell r="H16">
            <v>0</v>
          </cell>
          <cell r="I16">
            <v>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2500</v>
          </cell>
          <cell r="R16">
            <v>300</v>
          </cell>
          <cell r="S16">
            <v>0</v>
          </cell>
          <cell r="U16">
            <v>2800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2800</v>
          </cell>
          <cell r="AB16">
            <v>0</v>
          </cell>
          <cell r="AC16">
            <v>0</v>
          </cell>
          <cell r="AD16">
            <v>0</v>
          </cell>
          <cell r="AE16">
            <v>0.4</v>
          </cell>
          <cell r="AF16">
            <v>0</v>
          </cell>
          <cell r="AG16">
            <v>0</v>
          </cell>
          <cell r="AH16">
            <v>0</v>
          </cell>
          <cell r="AI16">
            <v>709.95</v>
          </cell>
          <cell r="AJ16">
            <v>380</v>
          </cell>
          <cell r="AK16">
            <v>200</v>
          </cell>
          <cell r="AL16">
            <v>0</v>
          </cell>
          <cell r="AM16">
            <v>0</v>
          </cell>
          <cell r="AN16">
            <v>532.05999999999995</v>
          </cell>
          <cell r="AO16">
            <v>4622.01</v>
          </cell>
          <cell r="AQ16">
            <v>307.12</v>
          </cell>
          <cell r="AR16">
            <v>76.78</v>
          </cell>
          <cell r="AS16">
            <v>19.2</v>
          </cell>
          <cell r="AT16">
            <v>384</v>
          </cell>
          <cell r="AU16">
            <v>787.09999999999991</v>
          </cell>
          <cell r="AV16">
            <v>3834.9100000000003</v>
          </cell>
          <cell r="AW16">
            <v>334.91000000000031</v>
          </cell>
          <cell r="AX16">
            <v>0.03</v>
          </cell>
          <cell r="AY16">
            <v>0</v>
          </cell>
          <cell r="AZ16">
            <v>10.050000000000001</v>
          </cell>
          <cell r="BB16">
            <v>797.14999999999986</v>
          </cell>
          <cell r="BD16">
            <v>3824.8600000000006</v>
          </cell>
          <cell r="BE16">
            <v>3824.86</v>
          </cell>
        </row>
        <row r="17">
          <cell r="A17">
            <v>12</v>
          </cell>
          <cell r="B17" t="str">
            <v>入力ｾﾝﾀｰ</v>
          </cell>
          <cell r="C17">
            <v>1</v>
          </cell>
          <cell r="D17" t="str">
            <v>□</v>
          </cell>
          <cell r="E17" t="str">
            <v>郭春凡</v>
          </cell>
          <cell r="F17">
            <v>21</v>
          </cell>
          <cell r="G17">
            <v>0</v>
          </cell>
          <cell r="H17">
            <v>21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2500</v>
          </cell>
          <cell r="R17">
            <v>100</v>
          </cell>
          <cell r="S17">
            <v>100</v>
          </cell>
          <cell r="U17">
            <v>2500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2500</v>
          </cell>
          <cell r="AB17">
            <v>2500</v>
          </cell>
          <cell r="AC17">
            <v>0</v>
          </cell>
          <cell r="AD17">
            <v>0</v>
          </cell>
          <cell r="AE17">
            <v>0.4</v>
          </cell>
          <cell r="AF17">
            <v>0</v>
          </cell>
          <cell r="AG17">
            <v>2500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207.25</v>
          </cell>
          <cell r="AO17">
            <v>207.25</v>
          </cell>
          <cell r="AQ17">
            <v>261.85000000000002</v>
          </cell>
          <cell r="AR17">
            <v>65.459999999999994</v>
          </cell>
          <cell r="AS17">
            <v>16.37</v>
          </cell>
          <cell r="AT17">
            <v>328</v>
          </cell>
          <cell r="AU17">
            <v>671.68000000000006</v>
          </cell>
          <cell r="AV17">
            <v>-464.43000000000006</v>
          </cell>
          <cell r="AW17">
            <v>0</v>
          </cell>
          <cell r="AX17">
            <v>0.03</v>
          </cell>
          <cell r="AY17">
            <v>0</v>
          </cell>
          <cell r="AZ17">
            <v>0</v>
          </cell>
          <cell r="BB17">
            <v>671.68000000000006</v>
          </cell>
          <cell r="BD17">
            <v>-464.43000000000006</v>
          </cell>
          <cell r="BE17">
            <v>-464.43</v>
          </cell>
        </row>
        <row r="18">
          <cell r="A18">
            <v>13</v>
          </cell>
          <cell r="B18" t="str">
            <v>入力ｾﾝﾀｰ</v>
          </cell>
          <cell r="C18">
            <v>1</v>
          </cell>
          <cell r="D18">
            <v>43178</v>
          </cell>
          <cell r="E18" t="str">
            <v>袁慧敏</v>
          </cell>
          <cell r="F18">
            <v>21</v>
          </cell>
          <cell r="G18">
            <v>11</v>
          </cell>
          <cell r="H18">
            <v>10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19</v>
          </cell>
          <cell r="O18">
            <v>0</v>
          </cell>
          <cell r="P18">
            <v>0</v>
          </cell>
          <cell r="Q18">
            <v>2450</v>
          </cell>
          <cell r="R18">
            <v>100</v>
          </cell>
          <cell r="S18">
            <v>45.98</v>
          </cell>
          <cell r="U18">
            <v>2504.02</v>
          </cell>
          <cell r="V18">
            <v>410.14</v>
          </cell>
          <cell r="W18">
            <v>0</v>
          </cell>
          <cell r="X18">
            <v>0</v>
          </cell>
          <cell r="Y18">
            <v>410.14</v>
          </cell>
          <cell r="AA18">
            <v>2914.16</v>
          </cell>
          <cell r="AB18">
            <v>1126.44</v>
          </cell>
          <cell r="AC18">
            <v>0</v>
          </cell>
          <cell r="AD18">
            <v>0</v>
          </cell>
          <cell r="AE18">
            <v>0.4</v>
          </cell>
          <cell r="AF18">
            <v>0</v>
          </cell>
          <cell r="AG18">
            <v>1126.44</v>
          </cell>
          <cell r="AH18">
            <v>25</v>
          </cell>
          <cell r="AI18">
            <v>0</v>
          </cell>
          <cell r="AJ18">
            <v>220</v>
          </cell>
          <cell r="AK18">
            <v>0</v>
          </cell>
          <cell r="AL18">
            <v>50</v>
          </cell>
          <cell r="AM18">
            <v>0</v>
          </cell>
          <cell r="AN18">
            <v>0</v>
          </cell>
          <cell r="AO18">
            <v>2032.72</v>
          </cell>
          <cell r="AQ18">
            <v>281.99</v>
          </cell>
          <cell r="AR18">
            <v>70.5</v>
          </cell>
          <cell r="AS18">
            <v>17.62</v>
          </cell>
          <cell r="AT18">
            <v>353</v>
          </cell>
          <cell r="AU18">
            <v>723.11</v>
          </cell>
          <cell r="AV18">
            <v>1309.6100000000001</v>
          </cell>
          <cell r="AW18">
            <v>0</v>
          </cell>
          <cell r="AX18">
            <v>0.03</v>
          </cell>
          <cell r="AY18">
            <v>0</v>
          </cell>
          <cell r="AZ18">
            <v>0</v>
          </cell>
          <cell r="BB18">
            <v>723.11</v>
          </cell>
          <cell r="BD18">
            <v>1309.6100000000001</v>
          </cell>
          <cell r="BE18">
            <v>1309.6099999999999</v>
          </cell>
        </row>
        <row r="19">
          <cell r="A19">
            <v>14</v>
          </cell>
          <cell r="B19" t="str">
            <v>入力ｾﾝﾀｰ</v>
          </cell>
          <cell r="C19">
            <v>1</v>
          </cell>
          <cell r="D19">
            <v>43219</v>
          </cell>
          <cell r="E19" t="str">
            <v>张佳</v>
          </cell>
          <cell r="F19">
            <v>21</v>
          </cell>
          <cell r="G19">
            <v>20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5</v>
          </cell>
          <cell r="O19">
            <v>0</v>
          </cell>
          <cell r="P19">
            <v>0</v>
          </cell>
          <cell r="Q19">
            <v>2500</v>
          </cell>
          <cell r="R19">
            <v>150</v>
          </cell>
          <cell r="S19">
            <v>0</v>
          </cell>
          <cell r="U19">
            <v>2650</v>
          </cell>
          <cell r="V19">
            <v>114.22</v>
          </cell>
          <cell r="W19">
            <v>0</v>
          </cell>
          <cell r="X19">
            <v>0</v>
          </cell>
          <cell r="Y19">
            <v>114.22</v>
          </cell>
          <cell r="AA19">
            <v>2764.22</v>
          </cell>
          <cell r="AB19">
            <v>0</v>
          </cell>
          <cell r="AC19">
            <v>0</v>
          </cell>
          <cell r="AD19">
            <v>0</v>
          </cell>
          <cell r="AE19">
            <v>0.4</v>
          </cell>
          <cell r="AF19">
            <v>0</v>
          </cell>
          <cell r="AG19">
            <v>0</v>
          </cell>
          <cell r="AH19">
            <v>0</v>
          </cell>
          <cell r="AI19">
            <v>538.58000000000004</v>
          </cell>
          <cell r="AJ19">
            <v>400</v>
          </cell>
          <cell r="AK19">
            <v>200</v>
          </cell>
          <cell r="AL19">
            <v>20</v>
          </cell>
          <cell r="AM19">
            <v>0</v>
          </cell>
          <cell r="AN19">
            <v>292.01</v>
          </cell>
          <cell r="AO19">
            <v>4214.8100000000004</v>
          </cell>
          <cell r="AQ19">
            <v>256.95999999999998</v>
          </cell>
          <cell r="AR19">
            <v>64.239999999999995</v>
          </cell>
          <cell r="AS19">
            <v>16.059999999999999</v>
          </cell>
          <cell r="AT19">
            <v>322</v>
          </cell>
          <cell r="AU19">
            <v>659.26</v>
          </cell>
          <cell r="AV19">
            <v>3555.55</v>
          </cell>
          <cell r="AW19">
            <v>55.550000000000182</v>
          </cell>
          <cell r="AX19">
            <v>0.03</v>
          </cell>
          <cell r="AY19">
            <v>0</v>
          </cell>
          <cell r="AZ19">
            <v>1.67</v>
          </cell>
          <cell r="BB19">
            <v>660.93</v>
          </cell>
          <cell r="BD19">
            <v>3553.8800000000006</v>
          </cell>
          <cell r="BE19">
            <v>3553.88</v>
          </cell>
        </row>
        <row r="20">
          <cell r="A20">
            <v>15</v>
          </cell>
          <cell r="B20" t="str">
            <v>入力ｾﾝﾀｰ</v>
          </cell>
          <cell r="C20">
            <v>1</v>
          </cell>
          <cell r="D20" t="str">
            <v>□</v>
          </cell>
          <cell r="E20" t="str">
            <v>夏一凯</v>
          </cell>
          <cell r="F20">
            <v>21</v>
          </cell>
          <cell r="G20">
            <v>18</v>
          </cell>
          <cell r="H20">
            <v>0</v>
          </cell>
          <cell r="I20">
            <v>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24.75</v>
          </cell>
          <cell r="O20">
            <v>0</v>
          </cell>
          <cell r="P20">
            <v>0</v>
          </cell>
          <cell r="Q20">
            <v>2450</v>
          </cell>
          <cell r="R20">
            <v>100</v>
          </cell>
          <cell r="S20">
            <v>0</v>
          </cell>
          <cell r="U20">
            <v>2550</v>
          </cell>
          <cell r="V20">
            <v>544.07000000000005</v>
          </cell>
          <cell r="W20">
            <v>0</v>
          </cell>
          <cell r="X20">
            <v>0</v>
          </cell>
          <cell r="Y20">
            <v>544.07000000000005</v>
          </cell>
          <cell r="AA20">
            <v>3094.07</v>
          </cell>
          <cell r="AB20">
            <v>0</v>
          </cell>
          <cell r="AC20">
            <v>0</v>
          </cell>
          <cell r="AD20">
            <v>0</v>
          </cell>
          <cell r="AE20">
            <v>0.4</v>
          </cell>
          <cell r="AF20">
            <v>0</v>
          </cell>
          <cell r="AG20">
            <v>0</v>
          </cell>
          <cell r="AH20">
            <v>0</v>
          </cell>
          <cell r="AI20">
            <v>734.43</v>
          </cell>
          <cell r="AJ20">
            <v>380</v>
          </cell>
          <cell r="AK20">
            <v>200</v>
          </cell>
          <cell r="AL20">
            <v>70</v>
          </cell>
          <cell r="AM20">
            <v>0</v>
          </cell>
          <cell r="AN20">
            <v>338.34</v>
          </cell>
          <cell r="AO20">
            <v>4816.84</v>
          </cell>
          <cell r="AQ20">
            <v>267.48</v>
          </cell>
          <cell r="AR20">
            <v>66.87</v>
          </cell>
          <cell r="AS20">
            <v>16.72</v>
          </cell>
          <cell r="AT20">
            <v>335</v>
          </cell>
          <cell r="AU20">
            <v>686.07</v>
          </cell>
          <cell r="AV20">
            <v>4130.7700000000004</v>
          </cell>
          <cell r="AW20">
            <v>630.77000000000044</v>
          </cell>
          <cell r="AX20">
            <v>0.03</v>
          </cell>
          <cell r="AY20">
            <v>0</v>
          </cell>
          <cell r="AZ20">
            <v>18.920000000000002</v>
          </cell>
          <cell r="BB20">
            <v>704.99</v>
          </cell>
          <cell r="BD20">
            <v>4111.8500000000004</v>
          </cell>
          <cell r="BE20">
            <v>4111.8500000000004</v>
          </cell>
        </row>
        <row r="21">
          <cell r="A21">
            <v>16</v>
          </cell>
          <cell r="B21" t="str">
            <v>入力ｾﾝﾀｰ</v>
          </cell>
          <cell r="C21">
            <v>1</v>
          </cell>
          <cell r="D21" t="str">
            <v>□</v>
          </cell>
          <cell r="E21" t="str">
            <v>徐丽娜</v>
          </cell>
          <cell r="F21">
            <v>21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2400</v>
          </cell>
          <cell r="R21">
            <v>100</v>
          </cell>
          <cell r="S21">
            <v>0</v>
          </cell>
          <cell r="U21">
            <v>2500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2500</v>
          </cell>
          <cell r="AB21">
            <v>0</v>
          </cell>
          <cell r="AC21">
            <v>0</v>
          </cell>
          <cell r="AD21">
            <v>0</v>
          </cell>
          <cell r="AE21">
            <v>0.4</v>
          </cell>
          <cell r="AF21">
            <v>0</v>
          </cell>
          <cell r="AG21">
            <v>0</v>
          </cell>
          <cell r="AH21">
            <v>60</v>
          </cell>
          <cell r="AI21">
            <v>0</v>
          </cell>
          <cell r="AJ21">
            <v>420</v>
          </cell>
          <cell r="AK21">
            <v>200</v>
          </cell>
          <cell r="AL21">
            <v>0</v>
          </cell>
          <cell r="AM21">
            <v>0</v>
          </cell>
          <cell r="AN21">
            <v>0</v>
          </cell>
          <cell r="AO21">
            <v>3060</v>
          </cell>
          <cell r="AQ21">
            <v>258.18</v>
          </cell>
          <cell r="AR21">
            <v>64.540000000000006</v>
          </cell>
          <cell r="AS21">
            <v>16.14</v>
          </cell>
          <cell r="AT21">
            <v>323</v>
          </cell>
          <cell r="AU21">
            <v>661.86</v>
          </cell>
          <cell r="AV21">
            <v>2398.14</v>
          </cell>
          <cell r="AW21">
            <v>0</v>
          </cell>
          <cell r="AX21">
            <v>0.03</v>
          </cell>
          <cell r="AY21">
            <v>0</v>
          </cell>
          <cell r="AZ21">
            <v>0</v>
          </cell>
          <cell r="BB21">
            <v>661.86</v>
          </cell>
          <cell r="BD21">
            <v>2398.14</v>
          </cell>
          <cell r="BE21">
            <v>2398.14</v>
          </cell>
        </row>
        <row r="22">
          <cell r="A22">
            <v>17</v>
          </cell>
          <cell r="B22" t="str">
            <v>入力ｾﾝﾀｰ</v>
          </cell>
          <cell r="C22">
            <v>1</v>
          </cell>
          <cell r="D22">
            <v>43197</v>
          </cell>
          <cell r="E22" t="str">
            <v>王静</v>
          </cell>
          <cell r="F22">
            <v>21</v>
          </cell>
          <cell r="G22">
            <v>20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4.5</v>
          </cell>
          <cell r="O22">
            <v>0</v>
          </cell>
          <cell r="P22">
            <v>0</v>
          </cell>
          <cell r="Q22">
            <v>2500</v>
          </cell>
          <cell r="R22">
            <v>150</v>
          </cell>
          <cell r="S22">
            <v>0</v>
          </cell>
          <cell r="U22">
            <v>2650</v>
          </cell>
          <cell r="V22">
            <v>102.8</v>
          </cell>
          <cell r="W22">
            <v>0</v>
          </cell>
          <cell r="X22">
            <v>0</v>
          </cell>
          <cell r="Y22">
            <v>102.8</v>
          </cell>
          <cell r="AA22">
            <v>2752.8</v>
          </cell>
          <cell r="AB22">
            <v>0</v>
          </cell>
          <cell r="AC22">
            <v>0</v>
          </cell>
          <cell r="AD22">
            <v>0</v>
          </cell>
          <cell r="AE22">
            <v>0.4</v>
          </cell>
          <cell r="AF22">
            <v>0</v>
          </cell>
          <cell r="AG22">
            <v>0</v>
          </cell>
          <cell r="AH22">
            <v>0</v>
          </cell>
          <cell r="AI22">
            <v>563.05999999999995</v>
          </cell>
          <cell r="AJ22">
            <v>420</v>
          </cell>
          <cell r="AK22">
            <v>200</v>
          </cell>
          <cell r="AL22">
            <v>0</v>
          </cell>
          <cell r="AM22">
            <v>0</v>
          </cell>
          <cell r="AN22">
            <v>315.69</v>
          </cell>
          <cell r="AO22">
            <v>4251.55</v>
          </cell>
          <cell r="AQ22">
            <v>261.63</v>
          </cell>
          <cell r="AR22">
            <v>65.41</v>
          </cell>
          <cell r="AS22">
            <v>16.350000000000001</v>
          </cell>
          <cell r="AT22">
            <v>328</v>
          </cell>
          <cell r="AU22">
            <v>671.39</v>
          </cell>
          <cell r="AV22">
            <v>3580.1600000000003</v>
          </cell>
          <cell r="AW22">
            <v>80.160000000000309</v>
          </cell>
          <cell r="AX22">
            <v>0.03</v>
          </cell>
          <cell r="AY22">
            <v>0</v>
          </cell>
          <cell r="AZ22">
            <v>2.4</v>
          </cell>
          <cell r="BB22">
            <v>673.79</v>
          </cell>
          <cell r="BD22">
            <v>3577.76</v>
          </cell>
          <cell r="BE22">
            <v>3577.76</v>
          </cell>
        </row>
        <row r="23">
          <cell r="A23">
            <v>18</v>
          </cell>
          <cell r="B23" t="str">
            <v>入力ｾﾝﾀｰ</v>
          </cell>
          <cell r="C23">
            <v>1</v>
          </cell>
          <cell r="D23">
            <v>43167</v>
          </cell>
          <cell r="E23" t="str">
            <v>陶雪娇</v>
          </cell>
          <cell r="F23">
            <v>21</v>
          </cell>
          <cell r="G23">
            <v>2</v>
          </cell>
          <cell r="H23">
            <v>17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8</v>
          </cell>
          <cell r="N23">
            <v>2</v>
          </cell>
          <cell r="O23">
            <v>0</v>
          </cell>
          <cell r="P23">
            <v>0</v>
          </cell>
          <cell r="Q23">
            <v>2450</v>
          </cell>
          <cell r="R23">
            <v>100</v>
          </cell>
          <cell r="S23">
            <v>78.16</v>
          </cell>
          <cell r="U23">
            <v>2471.84</v>
          </cell>
          <cell r="V23">
            <v>42.62</v>
          </cell>
          <cell r="W23">
            <v>0</v>
          </cell>
          <cell r="X23">
            <v>0</v>
          </cell>
          <cell r="Y23">
            <v>42.62</v>
          </cell>
          <cell r="AA23">
            <v>2514.46</v>
          </cell>
          <cell r="AB23">
            <v>1914.94</v>
          </cell>
          <cell r="AC23">
            <v>113.65</v>
          </cell>
          <cell r="AD23">
            <v>0</v>
          </cell>
          <cell r="AE23">
            <v>0.4</v>
          </cell>
          <cell r="AF23">
            <v>0</v>
          </cell>
          <cell r="AG23">
            <v>2028.5900000000001</v>
          </cell>
          <cell r="AH23">
            <v>0</v>
          </cell>
          <cell r="AI23">
            <v>0</v>
          </cell>
          <cell r="AJ23">
            <v>40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525.87</v>
          </cell>
          <cell r="AU23">
            <v>0</v>
          </cell>
          <cell r="AV23">
            <v>525.87</v>
          </cell>
          <cell r="AW23">
            <v>0</v>
          </cell>
          <cell r="AX23">
            <v>0.03</v>
          </cell>
          <cell r="AY23">
            <v>0</v>
          </cell>
          <cell r="AZ23">
            <v>0</v>
          </cell>
          <cell r="BB23">
            <v>0</v>
          </cell>
          <cell r="BD23">
            <v>525.87</v>
          </cell>
          <cell r="BE23">
            <v>525.87</v>
          </cell>
        </row>
        <row r="24">
          <cell r="A24">
            <v>19</v>
          </cell>
          <cell r="B24" t="str">
            <v>入力ｾﾝﾀｰ</v>
          </cell>
          <cell r="C24">
            <v>1</v>
          </cell>
          <cell r="D24" t="str">
            <v>□</v>
          </cell>
          <cell r="E24" t="str">
            <v>陈水秀</v>
          </cell>
          <cell r="F24">
            <v>21</v>
          </cell>
          <cell r="G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2400</v>
          </cell>
          <cell r="R24">
            <v>100</v>
          </cell>
          <cell r="S24">
            <v>0</v>
          </cell>
          <cell r="U24">
            <v>2500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A24">
            <v>2500</v>
          </cell>
          <cell r="AB24">
            <v>0</v>
          </cell>
          <cell r="AC24">
            <v>0</v>
          </cell>
          <cell r="AD24">
            <v>0</v>
          </cell>
          <cell r="AE24">
            <v>0.4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420</v>
          </cell>
          <cell r="AK24">
            <v>200</v>
          </cell>
          <cell r="AL24">
            <v>0</v>
          </cell>
          <cell r="AM24">
            <v>0</v>
          </cell>
          <cell r="AN24">
            <v>0</v>
          </cell>
          <cell r="AO24">
            <v>3120</v>
          </cell>
          <cell r="AQ24">
            <v>263.47000000000003</v>
          </cell>
          <cell r="AR24">
            <v>65.87</v>
          </cell>
          <cell r="AS24">
            <v>16.47</v>
          </cell>
          <cell r="AT24">
            <v>330</v>
          </cell>
          <cell r="AU24">
            <v>675.81000000000006</v>
          </cell>
          <cell r="AV24">
            <v>2444.19</v>
          </cell>
          <cell r="AW24">
            <v>0</v>
          </cell>
          <cell r="AX24">
            <v>0.03</v>
          </cell>
          <cell r="AY24">
            <v>0</v>
          </cell>
          <cell r="AZ24">
            <v>0</v>
          </cell>
          <cell r="BB24">
            <v>675.81000000000006</v>
          </cell>
          <cell r="BD24">
            <v>2444.19</v>
          </cell>
          <cell r="BE24">
            <v>2444.19</v>
          </cell>
        </row>
        <row r="25">
          <cell r="A25">
            <v>20</v>
          </cell>
          <cell r="B25" t="str">
            <v>入力ｾﾝﾀｰ</v>
          </cell>
          <cell r="C25">
            <v>1</v>
          </cell>
          <cell r="D25">
            <v>43187</v>
          </cell>
          <cell r="E25" t="str">
            <v>叶铮</v>
          </cell>
          <cell r="F25">
            <v>21</v>
          </cell>
          <cell r="G25">
            <v>9</v>
          </cell>
          <cell r="H25">
            <v>11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4</v>
          </cell>
          <cell r="N25">
            <v>4</v>
          </cell>
          <cell r="O25">
            <v>0</v>
          </cell>
          <cell r="P25">
            <v>0</v>
          </cell>
          <cell r="Q25">
            <v>2300</v>
          </cell>
          <cell r="R25">
            <v>0</v>
          </cell>
          <cell r="S25">
            <v>0</v>
          </cell>
          <cell r="U25">
            <v>2300</v>
          </cell>
          <cell r="V25">
            <v>79.31</v>
          </cell>
          <cell r="W25">
            <v>0</v>
          </cell>
          <cell r="X25">
            <v>0</v>
          </cell>
          <cell r="Y25">
            <v>79.31</v>
          </cell>
          <cell r="AA25">
            <v>2379.31</v>
          </cell>
          <cell r="AB25">
            <v>1163.22</v>
          </cell>
          <cell r="AC25">
            <v>52.87</v>
          </cell>
          <cell r="AD25">
            <v>0</v>
          </cell>
          <cell r="AE25">
            <v>0.4</v>
          </cell>
          <cell r="AF25">
            <v>0</v>
          </cell>
          <cell r="AG25">
            <v>1216.0899999999999</v>
          </cell>
          <cell r="AH25">
            <v>0</v>
          </cell>
          <cell r="AI25">
            <v>0</v>
          </cell>
          <cell r="AJ25">
            <v>160</v>
          </cell>
          <cell r="AK25">
            <v>0</v>
          </cell>
          <cell r="AL25">
            <v>10</v>
          </cell>
          <cell r="AM25">
            <v>0</v>
          </cell>
          <cell r="AN25">
            <v>0</v>
          </cell>
          <cell r="AO25">
            <v>1333.22</v>
          </cell>
          <cell r="AQ25">
            <v>235.2</v>
          </cell>
          <cell r="AR25">
            <v>58.8</v>
          </cell>
          <cell r="AS25">
            <v>14.7</v>
          </cell>
          <cell r="AT25">
            <v>230</v>
          </cell>
          <cell r="AU25">
            <v>538.70000000000005</v>
          </cell>
          <cell r="AV25">
            <v>794.52</v>
          </cell>
          <cell r="AW25">
            <v>0</v>
          </cell>
          <cell r="AX25">
            <v>0.03</v>
          </cell>
          <cell r="AY25">
            <v>0</v>
          </cell>
          <cell r="AZ25">
            <v>0</v>
          </cell>
          <cell r="BB25">
            <v>538.70000000000005</v>
          </cell>
          <cell r="BD25">
            <v>794.52</v>
          </cell>
          <cell r="BE25">
            <v>794.52</v>
          </cell>
        </row>
        <row r="26">
          <cell r="A26">
            <v>21</v>
          </cell>
          <cell r="B26" t="str">
            <v>入力ｾﾝﾀｰ</v>
          </cell>
          <cell r="C26">
            <v>1</v>
          </cell>
          <cell r="D26" t="str">
            <v>□</v>
          </cell>
          <cell r="E26" t="str">
            <v>曹春梅</v>
          </cell>
          <cell r="F26">
            <v>21</v>
          </cell>
          <cell r="G26">
            <v>20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22.5</v>
          </cell>
          <cell r="O26">
            <v>0</v>
          </cell>
          <cell r="P26">
            <v>0</v>
          </cell>
          <cell r="Q26">
            <v>2300</v>
          </cell>
          <cell r="R26">
            <v>0</v>
          </cell>
          <cell r="S26">
            <v>0</v>
          </cell>
          <cell r="U26">
            <v>2300</v>
          </cell>
          <cell r="V26">
            <v>446.12</v>
          </cell>
          <cell r="W26">
            <v>0</v>
          </cell>
          <cell r="X26">
            <v>0</v>
          </cell>
          <cell r="Y26">
            <v>446.12</v>
          </cell>
          <cell r="AA26">
            <v>2746.12</v>
          </cell>
          <cell r="AB26">
            <v>0</v>
          </cell>
          <cell r="AC26">
            <v>0</v>
          </cell>
          <cell r="AD26">
            <v>0</v>
          </cell>
          <cell r="AE26">
            <v>0.4</v>
          </cell>
          <cell r="AF26">
            <v>0</v>
          </cell>
          <cell r="AG26">
            <v>0</v>
          </cell>
          <cell r="AH26">
            <v>35</v>
          </cell>
          <cell r="AI26">
            <v>881.32</v>
          </cell>
          <cell r="AJ26">
            <v>420</v>
          </cell>
          <cell r="AK26">
            <v>200</v>
          </cell>
          <cell r="AL26">
            <v>40</v>
          </cell>
          <cell r="AM26">
            <v>0</v>
          </cell>
          <cell r="AN26">
            <v>158.25</v>
          </cell>
          <cell r="AO26">
            <v>4410.6899999999996</v>
          </cell>
          <cell r="AQ26">
            <v>235.2</v>
          </cell>
          <cell r="AR26">
            <v>58.8</v>
          </cell>
          <cell r="AS26">
            <v>14.7</v>
          </cell>
          <cell r="AT26">
            <v>230</v>
          </cell>
          <cell r="AU26">
            <v>538.70000000000005</v>
          </cell>
          <cell r="AV26">
            <v>3871.99</v>
          </cell>
          <cell r="AW26">
            <v>371.98999999999978</v>
          </cell>
          <cell r="AX26">
            <v>0.03</v>
          </cell>
          <cell r="AY26">
            <v>0</v>
          </cell>
          <cell r="AZ26">
            <v>11.16</v>
          </cell>
          <cell r="BB26">
            <v>549.86</v>
          </cell>
          <cell r="BD26">
            <v>3860.8299999999995</v>
          </cell>
          <cell r="BE26">
            <v>3860.83</v>
          </cell>
        </row>
        <row r="27">
          <cell r="A27">
            <v>22</v>
          </cell>
          <cell r="B27" t="str">
            <v>入力ｾﾝﾀｰ</v>
          </cell>
          <cell r="C27">
            <v>1</v>
          </cell>
          <cell r="D27" t="str">
            <v>□</v>
          </cell>
          <cell r="E27" t="str">
            <v>陆丽燕</v>
          </cell>
          <cell r="F27">
            <v>21</v>
          </cell>
          <cell r="G27">
            <v>19</v>
          </cell>
          <cell r="H27">
            <v>0</v>
          </cell>
          <cell r="I27">
            <v>0.5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38.5</v>
          </cell>
          <cell r="O27">
            <v>0</v>
          </cell>
          <cell r="P27">
            <v>0</v>
          </cell>
          <cell r="Q27">
            <v>2300</v>
          </cell>
          <cell r="R27">
            <v>0</v>
          </cell>
          <cell r="S27">
            <v>0</v>
          </cell>
          <cell r="U27">
            <v>2300</v>
          </cell>
          <cell r="V27">
            <v>763.36</v>
          </cell>
          <cell r="W27">
            <v>0</v>
          </cell>
          <cell r="X27">
            <v>0</v>
          </cell>
          <cell r="Y27">
            <v>763.36</v>
          </cell>
          <cell r="AA27">
            <v>3063.36</v>
          </cell>
          <cell r="AB27">
            <v>0</v>
          </cell>
          <cell r="AC27">
            <v>0</v>
          </cell>
          <cell r="AD27">
            <v>0</v>
          </cell>
          <cell r="AE27">
            <v>0.4</v>
          </cell>
          <cell r="AF27">
            <v>0</v>
          </cell>
          <cell r="AG27">
            <v>0</v>
          </cell>
          <cell r="AH27">
            <v>0</v>
          </cell>
          <cell r="AI27">
            <v>660.99</v>
          </cell>
          <cell r="AJ27">
            <v>400</v>
          </cell>
          <cell r="AK27">
            <v>200</v>
          </cell>
          <cell r="AL27">
            <v>100</v>
          </cell>
          <cell r="AM27">
            <v>0</v>
          </cell>
          <cell r="AN27">
            <v>94.76</v>
          </cell>
          <cell r="AO27">
            <v>4519.1099999999997</v>
          </cell>
          <cell r="AQ27">
            <v>235.2</v>
          </cell>
          <cell r="AR27">
            <v>58.8</v>
          </cell>
          <cell r="AS27">
            <v>14.7</v>
          </cell>
          <cell r="AT27">
            <v>230</v>
          </cell>
          <cell r="AU27">
            <v>538.70000000000005</v>
          </cell>
          <cell r="AV27">
            <v>3980.41</v>
          </cell>
          <cell r="AW27">
            <v>480.40999999999985</v>
          </cell>
          <cell r="AX27">
            <v>0.03</v>
          </cell>
          <cell r="AY27">
            <v>0</v>
          </cell>
          <cell r="AZ27">
            <v>14.41</v>
          </cell>
          <cell r="BB27">
            <v>553.11</v>
          </cell>
          <cell r="BD27">
            <v>3965.9999999999995</v>
          </cell>
          <cell r="BE27">
            <v>3966</v>
          </cell>
        </row>
        <row r="28">
          <cell r="A28">
            <v>23</v>
          </cell>
          <cell r="B28" t="str">
            <v>入力ｾﾝﾀｰ</v>
          </cell>
          <cell r="C28">
            <v>1</v>
          </cell>
          <cell r="D28" t="str">
            <v>□</v>
          </cell>
          <cell r="E28" t="str">
            <v>张慧玲</v>
          </cell>
          <cell r="F28">
            <v>21</v>
          </cell>
          <cell r="G28">
            <v>19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</v>
          </cell>
          <cell r="O28">
            <v>0</v>
          </cell>
          <cell r="P28">
            <v>0</v>
          </cell>
          <cell r="Q28">
            <v>2300</v>
          </cell>
          <cell r="R28">
            <v>0</v>
          </cell>
          <cell r="S28">
            <v>0</v>
          </cell>
          <cell r="U28">
            <v>2300</v>
          </cell>
          <cell r="V28">
            <v>19.829999999999998</v>
          </cell>
          <cell r="W28">
            <v>0</v>
          </cell>
          <cell r="X28">
            <v>0</v>
          </cell>
          <cell r="Y28">
            <v>19.829999999999998</v>
          </cell>
          <cell r="AA28">
            <v>2319.83</v>
          </cell>
          <cell r="AB28">
            <v>0</v>
          </cell>
          <cell r="AC28">
            <v>0</v>
          </cell>
          <cell r="AD28">
            <v>0</v>
          </cell>
          <cell r="AE28">
            <v>0.4</v>
          </cell>
          <cell r="AF28">
            <v>0</v>
          </cell>
          <cell r="AG28">
            <v>0</v>
          </cell>
          <cell r="AH28">
            <v>0</v>
          </cell>
          <cell r="AI28">
            <v>807.88</v>
          </cell>
          <cell r="AJ28">
            <v>400</v>
          </cell>
          <cell r="AK28">
            <v>200</v>
          </cell>
          <cell r="AL28">
            <v>0</v>
          </cell>
          <cell r="AM28">
            <v>0</v>
          </cell>
          <cell r="AN28">
            <v>348.09</v>
          </cell>
          <cell r="AO28">
            <v>4075.8</v>
          </cell>
          <cell r="AQ28">
            <v>235.2</v>
          </cell>
          <cell r="AR28">
            <v>58.8</v>
          </cell>
          <cell r="AS28">
            <v>14.7</v>
          </cell>
          <cell r="AT28">
            <v>230</v>
          </cell>
          <cell r="AU28">
            <v>538.70000000000005</v>
          </cell>
          <cell r="AV28">
            <v>3537.1000000000004</v>
          </cell>
          <cell r="AW28">
            <v>37.100000000000364</v>
          </cell>
          <cell r="AX28">
            <v>0.03</v>
          </cell>
          <cell r="AY28">
            <v>0</v>
          </cell>
          <cell r="AZ28">
            <v>1.1100000000000001</v>
          </cell>
          <cell r="BB28">
            <v>539.81000000000006</v>
          </cell>
          <cell r="BD28">
            <v>3535.9900000000002</v>
          </cell>
          <cell r="BE28">
            <v>3535.99</v>
          </cell>
        </row>
        <row r="29">
          <cell r="A29">
            <v>24</v>
          </cell>
          <cell r="B29" t="str">
            <v>入力ｾﾝﾀｰ</v>
          </cell>
          <cell r="C29">
            <v>1</v>
          </cell>
          <cell r="D29" t="str">
            <v>□</v>
          </cell>
          <cell r="E29" t="str">
            <v>马燕妮</v>
          </cell>
          <cell r="F29">
            <v>21</v>
          </cell>
          <cell r="G29">
            <v>20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2.25</v>
          </cell>
          <cell r="O29">
            <v>0</v>
          </cell>
          <cell r="P29">
            <v>0</v>
          </cell>
          <cell r="Q29">
            <v>2300</v>
          </cell>
          <cell r="R29">
            <v>0</v>
          </cell>
          <cell r="S29">
            <v>0</v>
          </cell>
          <cell r="U29">
            <v>2300</v>
          </cell>
          <cell r="V29">
            <v>44.61</v>
          </cell>
          <cell r="W29">
            <v>0</v>
          </cell>
          <cell r="X29">
            <v>0</v>
          </cell>
          <cell r="Y29">
            <v>44.61</v>
          </cell>
          <cell r="AA29">
            <v>2344.61</v>
          </cell>
          <cell r="AB29">
            <v>0</v>
          </cell>
          <cell r="AC29">
            <v>0</v>
          </cell>
          <cell r="AD29">
            <v>0</v>
          </cell>
          <cell r="AE29">
            <v>0.4</v>
          </cell>
          <cell r="AF29">
            <v>0</v>
          </cell>
          <cell r="AG29">
            <v>0</v>
          </cell>
          <cell r="AH29">
            <v>0</v>
          </cell>
          <cell r="AI29">
            <v>660.99</v>
          </cell>
          <cell r="AJ29">
            <v>420</v>
          </cell>
          <cell r="AK29">
            <v>200</v>
          </cell>
          <cell r="AL29">
            <v>0</v>
          </cell>
          <cell r="AM29">
            <v>0</v>
          </cell>
          <cell r="AN29">
            <v>454.44</v>
          </cell>
          <cell r="AO29">
            <v>4080.04</v>
          </cell>
          <cell r="AQ29">
            <v>235.2</v>
          </cell>
          <cell r="AR29">
            <v>58.8</v>
          </cell>
          <cell r="AS29">
            <v>14.7</v>
          </cell>
          <cell r="AT29">
            <v>230</v>
          </cell>
          <cell r="AU29">
            <v>538.70000000000005</v>
          </cell>
          <cell r="AV29">
            <v>3541.34</v>
          </cell>
          <cell r="AW29">
            <v>41.340000000000146</v>
          </cell>
          <cell r="AX29">
            <v>0.03</v>
          </cell>
          <cell r="AY29">
            <v>0</v>
          </cell>
          <cell r="AZ29">
            <v>1.24</v>
          </cell>
          <cell r="BB29">
            <v>539.94000000000005</v>
          </cell>
          <cell r="BD29">
            <v>3540.1</v>
          </cell>
          <cell r="BE29">
            <v>3540.1</v>
          </cell>
        </row>
        <row r="30">
          <cell r="A30">
            <v>25</v>
          </cell>
          <cell r="B30" t="str">
            <v>入力ｾﾝﾀｰ</v>
          </cell>
          <cell r="C30">
            <v>1</v>
          </cell>
          <cell r="D30">
            <v>43169</v>
          </cell>
          <cell r="E30" t="str">
            <v>王虹</v>
          </cell>
          <cell r="F30">
            <v>21</v>
          </cell>
          <cell r="G30">
            <v>2</v>
          </cell>
          <cell r="H30">
            <v>19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2300</v>
          </cell>
          <cell r="R30">
            <v>0</v>
          </cell>
          <cell r="S30">
            <v>0</v>
          </cell>
          <cell r="U30">
            <v>2300</v>
          </cell>
          <cell r="V30">
            <v>19.829999999999998</v>
          </cell>
          <cell r="W30">
            <v>0</v>
          </cell>
          <cell r="X30">
            <v>0</v>
          </cell>
          <cell r="Y30">
            <v>19.829999999999998</v>
          </cell>
          <cell r="AA30">
            <v>2319.83</v>
          </cell>
          <cell r="AB30">
            <v>2009.2</v>
          </cell>
          <cell r="AC30">
            <v>0</v>
          </cell>
          <cell r="AD30">
            <v>0</v>
          </cell>
          <cell r="AE30">
            <v>0.4</v>
          </cell>
          <cell r="AF30">
            <v>0</v>
          </cell>
          <cell r="AG30">
            <v>2009.2</v>
          </cell>
          <cell r="AH30">
            <v>0</v>
          </cell>
          <cell r="AI30">
            <v>0</v>
          </cell>
          <cell r="AJ30">
            <v>40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350.63</v>
          </cell>
          <cell r="AU30">
            <v>0</v>
          </cell>
          <cell r="AV30">
            <v>350.63</v>
          </cell>
          <cell r="AW30">
            <v>0</v>
          </cell>
          <cell r="AX30">
            <v>0.03</v>
          </cell>
          <cell r="AY30">
            <v>0</v>
          </cell>
          <cell r="AZ30">
            <v>0</v>
          </cell>
          <cell r="BB30">
            <v>0</v>
          </cell>
          <cell r="BD30">
            <v>350.63</v>
          </cell>
          <cell r="BE30">
            <v>350.63</v>
          </cell>
        </row>
        <row r="31">
          <cell r="A31">
            <v>26</v>
          </cell>
          <cell r="B31" t="str">
            <v>入力ｾﾝﾀｰ</v>
          </cell>
          <cell r="C31">
            <v>1</v>
          </cell>
          <cell r="D31" t="str">
            <v>□</v>
          </cell>
          <cell r="E31" t="str">
            <v>徐曌</v>
          </cell>
          <cell r="F31">
            <v>21</v>
          </cell>
          <cell r="G31">
            <v>20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6.5</v>
          </cell>
          <cell r="O31">
            <v>0</v>
          </cell>
          <cell r="P31">
            <v>0</v>
          </cell>
          <cell r="Q31">
            <v>2300</v>
          </cell>
          <cell r="R31">
            <v>0</v>
          </cell>
          <cell r="S31">
            <v>0</v>
          </cell>
          <cell r="U31">
            <v>2300</v>
          </cell>
          <cell r="V31">
            <v>128.88</v>
          </cell>
          <cell r="W31">
            <v>0</v>
          </cell>
          <cell r="X31">
            <v>0</v>
          </cell>
          <cell r="Y31">
            <v>128.88</v>
          </cell>
          <cell r="AA31">
            <v>2428.88</v>
          </cell>
          <cell r="AB31">
            <v>0</v>
          </cell>
          <cell r="AC31">
            <v>0</v>
          </cell>
          <cell r="AD31">
            <v>0</v>
          </cell>
          <cell r="AE31">
            <v>0.4</v>
          </cell>
          <cell r="AF31">
            <v>0</v>
          </cell>
          <cell r="AG31">
            <v>0</v>
          </cell>
          <cell r="AH31">
            <v>60</v>
          </cell>
          <cell r="AI31">
            <v>465.14</v>
          </cell>
          <cell r="AJ31">
            <v>400</v>
          </cell>
          <cell r="AK31">
            <v>200</v>
          </cell>
          <cell r="AL31">
            <v>10</v>
          </cell>
          <cell r="AM31">
            <v>0</v>
          </cell>
          <cell r="AN31">
            <v>191.97</v>
          </cell>
          <cell r="AO31">
            <v>3635.99</v>
          </cell>
          <cell r="AQ31">
            <v>235.2</v>
          </cell>
          <cell r="AR31">
            <v>58.8</v>
          </cell>
          <cell r="AS31">
            <v>14.7</v>
          </cell>
          <cell r="AT31">
            <v>230</v>
          </cell>
          <cell r="AU31">
            <v>538.70000000000005</v>
          </cell>
          <cell r="AV31">
            <v>3097.29</v>
          </cell>
          <cell r="AW31">
            <v>0</v>
          </cell>
          <cell r="AX31">
            <v>0.03</v>
          </cell>
          <cell r="AY31">
            <v>0</v>
          </cell>
          <cell r="AZ31">
            <v>0</v>
          </cell>
          <cell r="BB31">
            <v>538.70000000000005</v>
          </cell>
          <cell r="BD31">
            <v>3097.29</v>
          </cell>
          <cell r="BE31">
            <v>3097.29</v>
          </cell>
        </row>
        <row r="32">
          <cell r="A32">
            <v>27</v>
          </cell>
          <cell r="B32" t="str">
            <v>入力ｾﾝﾀｰ</v>
          </cell>
          <cell r="C32">
            <v>1</v>
          </cell>
          <cell r="D32" t="str">
            <v>□</v>
          </cell>
          <cell r="E32" t="str">
            <v>季园园</v>
          </cell>
          <cell r="F32">
            <v>21</v>
          </cell>
          <cell r="G32">
            <v>20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23.5</v>
          </cell>
          <cell r="O32">
            <v>0</v>
          </cell>
          <cell r="P32">
            <v>0</v>
          </cell>
          <cell r="Q32">
            <v>2300</v>
          </cell>
          <cell r="R32">
            <v>0</v>
          </cell>
          <cell r="S32">
            <v>0</v>
          </cell>
          <cell r="U32">
            <v>2300</v>
          </cell>
          <cell r="V32">
            <v>465.95</v>
          </cell>
          <cell r="W32">
            <v>0</v>
          </cell>
          <cell r="X32">
            <v>0</v>
          </cell>
          <cell r="Y32">
            <v>465.95</v>
          </cell>
          <cell r="AA32">
            <v>2765.95</v>
          </cell>
          <cell r="AB32">
            <v>0</v>
          </cell>
          <cell r="AC32">
            <v>0</v>
          </cell>
          <cell r="AD32">
            <v>0</v>
          </cell>
          <cell r="AE32">
            <v>0.4</v>
          </cell>
          <cell r="AF32">
            <v>0</v>
          </cell>
          <cell r="AG32">
            <v>0</v>
          </cell>
          <cell r="AH32">
            <v>10</v>
          </cell>
          <cell r="AI32">
            <v>538.58000000000004</v>
          </cell>
          <cell r="AJ32">
            <v>420</v>
          </cell>
          <cell r="AK32">
            <v>200</v>
          </cell>
          <cell r="AL32">
            <v>30</v>
          </cell>
          <cell r="AM32">
            <v>0</v>
          </cell>
          <cell r="AN32">
            <v>266.20999999999998</v>
          </cell>
          <cell r="AO32">
            <v>4210.74</v>
          </cell>
          <cell r="AQ32">
            <v>235.2</v>
          </cell>
          <cell r="AR32">
            <v>58.8</v>
          </cell>
          <cell r="AS32">
            <v>14.7</v>
          </cell>
          <cell r="AT32">
            <v>230</v>
          </cell>
          <cell r="AU32">
            <v>538.70000000000005</v>
          </cell>
          <cell r="AV32">
            <v>3672.04</v>
          </cell>
          <cell r="AW32">
            <v>172.03999999999996</v>
          </cell>
          <cell r="AX32">
            <v>0.03</v>
          </cell>
          <cell r="AY32">
            <v>0</v>
          </cell>
          <cell r="AZ32">
            <v>5.16</v>
          </cell>
          <cell r="BB32">
            <v>543.86</v>
          </cell>
          <cell r="BD32">
            <v>3666.8799999999997</v>
          </cell>
          <cell r="BE32">
            <v>3666.88</v>
          </cell>
        </row>
        <row r="33">
          <cell r="A33">
            <v>28</v>
          </cell>
          <cell r="B33" t="str">
            <v>入力ｾﾝﾀｰ</v>
          </cell>
          <cell r="C33">
            <v>1</v>
          </cell>
          <cell r="D33" t="str">
            <v>□</v>
          </cell>
          <cell r="E33" t="str">
            <v>朱蓉</v>
          </cell>
          <cell r="F33">
            <v>21</v>
          </cell>
          <cell r="G33">
            <v>20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3</v>
          </cell>
          <cell r="M33">
            <v>0.75</v>
          </cell>
          <cell r="N33">
            <v>14.5</v>
          </cell>
          <cell r="O33">
            <v>0</v>
          </cell>
          <cell r="P33">
            <v>0</v>
          </cell>
          <cell r="Q33">
            <v>2300</v>
          </cell>
          <cell r="R33">
            <v>0</v>
          </cell>
          <cell r="S33">
            <v>0</v>
          </cell>
          <cell r="U33">
            <v>2300</v>
          </cell>
          <cell r="V33">
            <v>287.5</v>
          </cell>
          <cell r="W33">
            <v>0</v>
          </cell>
          <cell r="X33">
            <v>0</v>
          </cell>
          <cell r="Y33">
            <v>287.5</v>
          </cell>
          <cell r="AA33">
            <v>2587.5</v>
          </cell>
          <cell r="AB33">
            <v>0</v>
          </cell>
          <cell r="AC33">
            <v>9.91</v>
          </cell>
          <cell r="AD33">
            <v>0</v>
          </cell>
          <cell r="AE33">
            <v>0.4</v>
          </cell>
          <cell r="AF33">
            <v>0</v>
          </cell>
          <cell r="AG33">
            <v>9.91</v>
          </cell>
          <cell r="AH33">
            <v>35</v>
          </cell>
          <cell r="AI33">
            <v>881.32</v>
          </cell>
          <cell r="AJ33">
            <v>340</v>
          </cell>
          <cell r="AK33">
            <v>0</v>
          </cell>
          <cell r="AL33">
            <v>30</v>
          </cell>
          <cell r="AM33">
            <v>0</v>
          </cell>
          <cell r="AN33">
            <v>296.02</v>
          </cell>
          <cell r="AO33">
            <v>4089.93</v>
          </cell>
          <cell r="AQ33">
            <v>235.2</v>
          </cell>
          <cell r="AR33">
            <v>58.8</v>
          </cell>
          <cell r="AS33">
            <v>14.7</v>
          </cell>
          <cell r="AT33">
            <v>230</v>
          </cell>
          <cell r="AU33">
            <v>538.70000000000005</v>
          </cell>
          <cell r="AV33">
            <v>3551.2299999999996</v>
          </cell>
          <cell r="AW33">
            <v>51.229999999999563</v>
          </cell>
          <cell r="AX33">
            <v>0.03</v>
          </cell>
          <cell r="AY33">
            <v>0</v>
          </cell>
          <cell r="AZ33">
            <v>1.54</v>
          </cell>
          <cell r="BB33">
            <v>540.24</v>
          </cell>
          <cell r="BD33">
            <v>3549.6899999999996</v>
          </cell>
          <cell r="BE33">
            <v>3549.69</v>
          </cell>
        </row>
        <row r="34">
          <cell r="A34">
            <v>29</v>
          </cell>
          <cell r="B34" t="str">
            <v>入力ｾﾝﾀｰ</v>
          </cell>
          <cell r="C34">
            <v>1</v>
          </cell>
          <cell r="D34" t="str">
            <v>□</v>
          </cell>
          <cell r="E34" t="str">
            <v>万臻珺</v>
          </cell>
          <cell r="F34">
            <v>21</v>
          </cell>
          <cell r="G34">
            <v>20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17.75</v>
          </cell>
          <cell r="O34">
            <v>0</v>
          </cell>
          <cell r="P34">
            <v>0</v>
          </cell>
          <cell r="Q34">
            <v>2300</v>
          </cell>
          <cell r="R34">
            <v>0</v>
          </cell>
          <cell r="S34">
            <v>0</v>
          </cell>
          <cell r="U34">
            <v>2300</v>
          </cell>
          <cell r="V34">
            <v>351.94</v>
          </cell>
          <cell r="W34">
            <v>0</v>
          </cell>
          <cell r="X34">
            <v>0</v>
          </cell>
          <cell r="Y34">
            <v>351.94</v>
          </cell>
          <cell r="AA34">
            <v>2651.94</v>
          </cell>
          <cell r="AB34">
            <v>0</v>
          </cell>
          <cell r="AC34">
            <v>0</v>
          </cell>
          <cell r="AD34">
            <v>0</v>
          </cell>
          <cell r="AE34">
            <v>0.4</v>
          </cell>
          <cell r="AF34">
            <v>0</v>
          </cell>
          <cell r="AG34">
            <v>0</v>
          </cell>
          <cell r="AH34">
            <v>45</v>
          </cell>
          <cell r="AI34">
            <v>954.76</v>
          </cell>
          <cell r="AJ34">
            <v>420</v>
          </cell>
          <cell r="AK34">
            <v>200</v>
          </cell>
          <cell r="AL34">
            <v>20</v>
          </cell>
          <cell r="AM34">
            <v>0</v>
          </cell>
          <cell r="AN34">
            <v>291.85000000000002</v>
          </cell>
          <cell r="AO34">
            <v>4493.55</v>
          </cell>
          <cell r="AQ34">
            <v>235.2</v>
          </cell>
          <cell r="AR34">
            <v>58.8</v>
          </cell>
          <cell r="AS34">
            <v>14.7</v>
          </cell>
          <cell r="AT34">
            <v>230</v>
          </cell>
          <cell r="AU34">
            <v>538.70000000000005</v>
          </cell>
          <cell r="AV34">
            <v>3954.8500000000004</v>
          </cell>
          <cell r="AW34">
            <v>454.85000000000036</v>
          </cell>
          <cell r="AX34">
            <v>0.03</v>
          </cell>
          <cell r="AY34">
            <v>0</v>
          </cell>
          <cell r="AZ34">
            <v>13.65</v>
          </cell>
          <cell r="BB34">
            <v>552.35</v>
          </cell>
          <cell r="BD34">
            <v>3941.2000000000003</v>
          </cell>
          <cell r="BE34">
            <v>3941.2</v>
          </cell>
        </row>
        <row r="35">
          <cell r="A35">
            <v>30</v>
          </cell>
          <cell r="B35" t="str">
            <v>入力ｾﾝﾀｰ</v>
          </cell>
          <cell r="C35">
            <v>1</v>
          </cell>
          <cell r="D35" t="str">
            <v>□</v>
          </cell>
          <cell r="E35" t="str">
            <v>孙瑛</v>
          </cell>
          <cell r="F35">
            <v>21</v>
          </cell>
          <cell r="G35">
            <v>19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4.5</v>
          </cell>
          <cell r="O35">
            <v>0</v>
          </cell>
          <cell r="P35">
            <v>0</v>
          </cell>
          <cell r="Q35">
            <v>2300</v>
          </cell>
          <cell r="R35">
            <v>0</v>
          </cell>
          <cell r="S35">
            <v>0</v>
          </cell>
          <cell r="U35">
            <v>2300</v>
          </cell>
          <cell r="V35">
            <v>89.22</v>
          </cell>
          <cell r="W35">
            <v>0</v>
          </cell>
          <cell r="X35">
            <v>0</v>
          </cell>
          <cell r="Y35">
            <v>89.22</v>
          </cell>
          <cell r="AA35">
            <v>2389.2199999999998</v>
          </cell>
          <cell r="AB35">
            <v>0</v>
          </cell>
          <cell r="AC35">
            <v>0</v>
          </cell>
          <cell r="AD35">
            <v>0</v>
          </cell>
          <cell r="AE35">
            <v>0.4</v>
          </cell>
          <cell r="AF35">
            <v>0</v>
          </cell>
          <cell r="AG35">
            <v>0</v>
          </cell>
          <cell r="AH35">
            <v>0</v>
          </cell>
          <cell r="AI35">
            <v>783.39</v>
          </cell>
          <cell r="AJ35">
            <v>400</v>
          </cell>
          <cell r="AK35">
            <v>200</v>
          </cell>
          <cell r="AL35">
            <v>0</v>
          </cell>
          <cell r="AM35">
            <v>0</v>
          </cell>
          <cell r="AN35">
            <v>44.24</v>
          </cell>
          <cell r="AO35">
            <v>3816.85</v>
          </cell>
          <cell r="AQ35">
            <v>235.2</v>
          </cell>
          <cell r="AR35">
            <v>58.8</v>
          </cell>
          <cell r="AS35">
            <v>14.7</v>
          </cell>
          <cell r="AT35">
            <v>230</v>
          </cell>
          <cell r="AU35">
            <v>538.70000000000005</v>
          </cell>
          <cell r="AV35">
            <v>3278.1499999999996</v>
          </cell>
          <cell r="AW35">
            <v>0</v>
          </cell>
          <cell r="AX35">
            <v>0.03</v>
          </cell>
          <cell r="AY35">
            <v>0</v>
          </cell>
          <cell r="AZ35">
            <v>0</v>
          </cell>
          <cell r="BB35">
            <v>538.70000000000005</v>
          </cell>
          <cell r="BD35">
            <v>3278.1499999999996</v>
          </cell>
          <cell r="BE35">
            <v>3278.15</v>
          </cell>
        </row>
        <row r="36">
          <cell r="A36">
            <v>31</v>
          </cell>
          <cell r="B36" t="str">
            <v>入力ｾﾝﾀｰ</v>
          </cell>
          <cell r="C36">
            <v>1</v>
          </cell>
          <cell r="D36" t="str">
            <v>□</v>
          </cell>
          <cell r="E36" t="str">
            <v>胡燕</v>
          </cell>
          <cell r="F36">
            <v>21</v>
          </cell>
          <cell r="G36">
            <v>20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6.5</v>
          </cell>
          <cell r="O36">
            <v>0</v>
          </cell>
          <cell r="P36">
            <v>0</v>
          </cell>
          <cell r="Q36">
            <v>2300</v>
          </cell>
          <cell r="R36">
            <v>0</v>
          </cell>
          <cell r="S36">
            <v>0</v>
          </cell>
          <cell r="U36">
            <v>2300</v>
          </cell>
          <cell r="V36">
            <v>128.88</v>
          </cell>
          <cell r="W36">
            <v>0</v>
          </cell>
          <cell r="X36">
            <v>0</v>
          </cell>
          <cell r="Y36">
            <v>128.88</v>
          </cell>
          <cell r="AA36">
            <v>2428.88</v>
          </cell>
          <cell r="AB36">
            <v>0</v>
          </cell>
          <cell r="AC36">
            <v>0</v>
          </cell>
          <cell r="AD36">
            <v>0</v>
          </cell>
          <cell r="AE36">
            <v>0.4</v>
          </cell>
          <cell r="AF36">
            <v>0</v>
          </cell>
          <cell r="AG36">
            <v>0</v>
          </cell>
          <cell r="AH36">
            <v>60</v>
          </cell>
          <cell r="AI36">
            <v>685.47</v>
          </cell>
          <cell r="AJ36">
            <v>420</v>
          </cell>
          <cell r="AK36">
            <v>200</v>
          </cell>
          <cell r="AL36">
            <v>10</v>
          </cell>
          <cell r="AM36">
            <v>0</v>
          </cell>
          <cell r="AN36">
            <v>0</v>
          </cell>
          <cell r="AO36">
            <v>3684.35</v>
          </cell>
          <cell r="AQ36">
            <v>235.2</v>
          </cell>
          <cell r="AR36">
            <v>58.8</v>
          </cell>
          <cell r="AS36">
            <v>14.7</v>
          </cell>
          <cell r="AT36">
            <v>230</v>
          </cell>
          <cell r="AU36">
            <v>538.70000000000005</v>
          </cell>
          <cell r="AV36">
            <v>3145.6499999999996</v>
          </cell>
          <cell r="AW36">
            <v>0</v>
          </cell>
          <cell r="AX36">
            <v>0.03</v>
          </cell>
          <cell r="AY36">
            <v>0</v>
          </cell>
          <cell r="AZ36">
            <v>0</v>
          </cell>
          <cell r="BB36">
            <v>538.70000000000005</v>
          </cell>
          <cell r="BD36">
            <v>3145.6499999999996</v>
          </cell>
          <cell r="BE36">
            <v>3145.65</v>
          </cell>
        </row>
        <row r="37">
          <cell r="A37">
            <v>32</v>
          </cell>
          <cell r="B37" t="str">
            <v>入力ｾﾝﾀｰ</v>
          </cell>
          <cell r="C37">
            <v>1</v>
          </cell>
          <cell r="D37" t="str">
            <v>□</v>
          </cell>
          <cell r="E37" t="str">
            <v>单洁静</v>
          </cell>
          <cell r="F37">
            <v>21</v>
          </cell>
          <cell r="G37">
            <v>20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1.5</v>
          </cell>
          <cell r="O37">
            <v>0</v>
          </cell>
          <cell r="P37">
            <v>0</v>
          </cell>
          <cell r="Q37">
            <v>2300</v>
          </cell>
          <cell r="R37">
            <v>0</v>
          </cell>
          <cell r="S37">
            <v>0</v>
          </cell>
          <cell r="U37">
            <v>2300</v>
          </cell>
          <cell r="V37">
            <v>29.74</v>
          </cell>
          <cell r="W37">
            <v>0</v>
          </cell>
          <cell r="X37">
            <v>0</v>
          </cell>
          <cell r="Y37">
            <v>29.74</v>
          </cell>
          <cell r="AA37">
            <v>2329.7399999999998</v>
          </cell>
          <cell r="AB37">
            <v>0</v>
          </cell>
          <cell r="AC37">
            <v>0</v>
          </cell>
          <cell r="AD37">
            <v>0</v>
          </cell>
          <cell r="AE37">
            <v>0.4</v>
          </cell>
          <cell r="AF37">
            <v>0</v>
          </cell>
          <cell r="AG37">
            <v>0</v>
          </cell>
          <cell r="AH37">
            <v>0</v>
          </cell>
          <cell r="AI37">
            <v>400</v>
          </cell>
          <cell r="AJ37">
            <v>420</v>
          </cell>
          <cell r="AK37">
            <v>200</v>
          </cell>
          <cell r="AL37">
            <v>0</v>
          </cell>
          <cell r="AM37">
            <v>0</v>
          </cell>
          <cell r="AN37">
            <v>0</v>
          </cell>
          <cell r="AO37">
            <v>3349.74</v>
          </cell>
          <cell r="AQ37">
            <v>235.2</v>
          </cell>
          <cell r="AR37">
            <v>58.8</v>
          </cell>
          <cell r="AS37">
            <v>14.7</v>
          </cell>
          <cell r="AT37">
            <v>230</v>
          </cell>
          <cell r="AU37">
            <v>538.70000000000005</v>
          </cell>
          <cell r="AV37">
            <v>2811.04</v>
          </cell>
          <cell r="AW37">
            <v>0</v>
          </cell>
          <cell r="AX37">
            <v>0.03</v>
          </cell>
          <cell r="AY37">
            <v>0</v>
          </cell>
          <cell r="AZ37">
            <v>0</v>
          </cell>
          <cell r="BB37">
            <v>538.70000000000005</v>
          </cell>
          <cell r="BD37">
            <v>2811.04</v>
          </cell>
          <cell r="BE37">
            <v>2811.04</v>
          </cell>
        </row>
        <row r="38">
          <cell r="A38">
            <v>33</v>
          </cell>
          <cell r="B38" t="str">
            <v>入力ｾﾝﾀｰ</v>
          </cell>
          <cell r="C38">
            <v>1</v>
          </cell>
          <cell r="D38">
            <v>43215</v>
          </cell>
          <cell r="E38" t="str">
            <v>曹慧</v>
          </cell>
          <cell r="F38">
            <v>21</v>
          </cell>
          <cell r="G38">
            <v>18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1</v>
          </cell>
          <cell r="M38">
            <v>0.25</v>
          </cell>
          <cell r="N38">
            <v>7.25</v>
          </cell>
          <cell r="O38">
            <v>0</v>
          </cell>
          <cell r="P38">
            <v>0</v>
          </cell>
          <cell r="Q38">
            <v>2300</v>
          </cell>
          <cell r="R38">
            <v>0</v>
          </cell>
          <cell r="S38">
            <v>0</v>
          </cell>
          <cell r="U38">
            <v>2300</v>
          </cell>
          <cell r="V38">
            <v>143.75</v>
          </cell>
          <cell r="W38">
            <v>0</v>
          </cell>
          <cell r="X38">
            <v>0</v>
          </cell>
          <cell r="Y38">
            <v>143.75</v>
          </cell>
          <cell r="AA38">
            <v>2443.75</v>
          </cell>
          <cell r="AB38">
            <v>211.49</v>
          </cell>
          <cell r="AC38">
            <v>3.3</v>
          </cell>
          <cell r="AD38">
            <v>0</v>
          </cell>
          <cell r="AE38">
            <v>0.4</v>
          </cell>
          <cell r="AF38">
            <v>0</v>
          </cell>
          <cell r="AG38">
            <v>214.79000000000002</v>
          </cell>
          <cell r="AH38">
            <v>20</v>
          </cell>
          <cell r="AI38">
            <v>376.47058823529409</v>
          </cell>
          <cell r="AJ38">
            <v>360</v>
          </cell>
          <cell r="AK38">
            <v>0</v>
          </cell>
          <cell r="AL38">
            <v>10</v>
          </cell>
          <cell r="AM38">
            <v>0</v>
          </cell>
          <cell r="AN38">
            <v>0</v>
          </cell>
          <cell r="AO38">
            <v>2955.43</v>
          </cell>
          <cell r="AQ38">
            <v>235.2</v>
          </cell>
          <cell r="AR38">
            <v>58.8</v>
          </cell>
          <cell r="AS38">
            <v>14.7</v>
          </cell>
          <cell r="AT38">
            <v>230</v>
          </cell>
          <cell r="AU38">
            <v>538.70000000000005</v>
          </cell>
          <cell r="AV38">
            <v>2416.7299999999996</v>
          </cell>
          <cell r="AW38">
            <v>0</v>
          </cell>
          <cell r="AX38">
            <v>0.03</v>
          </cell>
          <cell r="AY38">
            <v>0</v>
          </cell>
          <cell r="AZ38">
            <v>0</v>
          </cell>
          <cell r="BB38">
            <v>538.70000000000005</v>
          </cell>
          <cell r="BD38">
            <v>2416.7299999999996</v>
          </cell>
          <cell r="BE38">
            <v>2416.73</v>
          </cell>
        </row>
        <row r="39">
          <cell r="A39">
            <v>34</v>
          </cell>
          <cell r="B39" t="str">
            <v>入力ｾﾝﾀｰ</v>
          </cell>
          <cell r="C39">
            <v>1</v>
          </cell>
          <cell r="D39">
            <v>43184</v>
          </cell>
          <cell r="E39" t="str">
            <v>蒋梦倩</v>
          </cell>
          <cell r="F39">
            <v>21</v>
          </cell>
          <cell r="G39">
            <v>12</v>
          </cell>
          <cell r="H39">
            <v>8</v>
          </cell>
          <cell r="I39">
            <v>0</v>
          </cell>
          <cell r="J39">
            <v>0</v>
          </cell>
          <cell r="K39">
            <v>0</v>
          </cell>
          <cell r="L39">
            <v>1</v>
          </cell>
          <cell r="M39">
            <v>2.25</v>
          </cell>
          <cell r="N39">
            <v>0</v>
          </cell>
          <cell r="O39">
            <v>0</v>
          </cell>
          <cell r="P39">
            <v>0</v>
          </cell>
          <cell r="Q39">
            <v>2300</v>
          </cell>
          <cell r="R39">
            <v>0</v>
          </cell>
          <cell r="S39">
            <v>0</v>
          </cell>
          <cell r="U39">
            <v>2300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A39">
            <v>2300</v>
          </cell>
          <cell r="AB39">
            <v>845.98</v>
          </cell>
          <cell r="AC39">
            <v>29.74</v>
          </cell>
          <cell r="AD39">
            <v>0</v>
          </cell>
          <cell r="AE39">
            <v>0.4</v>
          </cell>
          <cell r="AF39">
            <v>0</v>
          </cell>
          <cell r="AG39">
            <v>875.72</v>
          </cell>
          <cell r="AH39">
            <v>50</v>
          </cell>
          <cell r="AI39">
            <v>50</v>
          </cell>
          <cell r="AJ39">
            <v>220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1644.28</v>
          </cell>
          <cell r="AQ39">
            <v>235.2</v>
          </cell>
          <cell r="AR39">
            <v>58.8</v>
          </cell>
          <cell r="AS39">
            <v>14.7</v>
          </cell>
          <cell r="AT39">
            <v>230</v>
          </cell>
          <cell r="AU39">
            <v>538.70000000000005</v>
          </cell>
          <cell r="AV39">
            <v>1105.58</v>
          </cell>
          <cell r="AW39">
            <v>0</v>
          </cell>
          <cell r="AX39">
            <v>0.03</v>
          </cell>
          <cell r="AY39">
            <v>0</v>
          </cell>
          <cell r="AZ39">
            <v>0</v>
          </cell>
          <cell r="BB39">
            <v>538.70000000000005</v>
          </cell>
          <cell r="BD39">
            <v>1105.58</v>
          </cell>
          <cell r="BE39">
            <v>1105.58</v>
          </cell>
        </row>
        <row r="40">
          <cell r="A40">
            <v>35</v>
          </cell>
          <cell r="B40" t="str">
            <v>入力ｾﾝﾀｰ</v>
          </cell>
          <cell r="C40">
            <v>1</v>
          </cell>
          <cell r="D40">
            <v>43212</v>
          </cell>
          <cell r="E40" t="str">
            <v>崔乐</v>
          </cell>
          <cell r="F40">
            <v>21</v>
          </cell>
          <cell r="G40">
            <v>20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14</v>
          </cell>
          <cell r="O40">
            <v>0</v>
          </cell>
          <cell r="P40">
            <v>0</v>
          </cell>
          <cell r="Q40">
            <v>2300</v>
          </cell>
          <cell r="R40">
            <v>0</v>
          </cell>
          <cell r="S40">
            <v>0</v>
          </cell>
          <cell r="U40">
            <v>2300</v>
          </cell>
          <cell r="V40">
            <v>277.58999999999997</v>
          </cell>
          <cell r="W40">
            <v>0</v>
          </cell>
          <cell r="X40">
            <v>0</v>
          </cell>
          <cell r="Y40">
            <v>277.58999999999997</v>
          </cell>
          <cell r="AA40">
            <v>2577.59</v>
          </cell>
          <cell r="AB40">
            <v>0</v>
          </cell>
          <cell r="AC40">
            <v>0</v>
          </cell>
          <cell r="AD40">
            <v>0</v>
          </cell>
          <cell r="AE40">
            <v>0.4</v>
          </cell>
          <cell r="AF40">
            <v>0</v>
          </cell>
          <cell r="AG40">
            <v>0</v>
          </cell>
          <cell r="AH40">
            <v>0</v>
          </cell>
          <cell r="AI40">
            <v>423.52941176470591</v>
          </cell>
          <cell r="AJ40">
            <v>420</v>
          </cell>
          <cell r="AK40">
            <v>200</v>
          </cell>
          <cell r="AL40">
            <v>10</v>
          </cell>
          <cell r="AM40">
            <v>0</v>
          </cell>
          <cell r="AN40">
            <v>0</v>
          </cell>
          <cell r="AO40">
            <v>3631.12</v>
          </cell>
          <cell r="AQ40">
            <v>235.2</v>
          </cell>
          <cell r="AR40">
            <v>58.8</v>
          </cell>
          <cell r="AS40">
            <v>14.7</v>
          </cell>
          <cell r="AT40">
            <v>230</v>
          </cell>
          <cell r="AU40">
            <v>538.70000000000005</v>
          </cell>
          <cell r="AV40">
            <v>3092.42</v>
          </cell>
          <cell r="AW40">
            <v>0</v>
          </cell>
          <cell r="AX40">
            <v>0.03</v>
          </cell>
          <cell r="AY40">
            <v>0</v>
          </cell>
          <cell r="AZ40">
            <v>0</v>
          </cell>
          <cell r="BB40">
            <v>538.70000000000005</v>
          </cell>
          <cell r="BD40">
            <v>3092.42</v>
          </cell>
          <cell r="BE40">
            <v>3092.42</v>
          </cell>
        </row>
        <row r="41">
          <cell r="A41">
            <v>36</v>
          </cell>
          <cell r="B41" t="str">
            <v>入力ｾﾝﾀｰ</v>
          </cell>
          <cell r="C41">
            <v>1</v>
          </cell>
          <cell r="D41" t="str">
            <v>□</v>
          </cell>
          <cell r="E41" t="str">
            <v>施雪娇</v>
          </cell>
          <cell r="F41">
            <v>21</v>
          </cell>
          <cell r="G41">
            <v>19</v>
          </cell>
          <cell r="H41">
            <v>2</v>
          </cell>
          <cell r="I41">
            <v>0</v>
          </cell>
          <cell r="J41">
            <v>0</v>
          </cell>
          <cell r="K41">
            <v>0</v>
          </cell>
          <cell r="L41">
            <v>6</v>
          </cell>
          <cell r="M41">
            <v>1.75</v>
          </cell>
          <cell r="N41">
            <v>0</v>
          </cell>
          <cell r="O41">
            <v>0</v>
          </cell>
          <cell r="P41">
            <v>0</v>
          </cell>
          <cell r="Q41">
            <v>2300</v>
          </cell>
          <cell r="R41">
            <v>0</v>
          </cell>
          <cell r="S41">
            <v>0</v>
          </cell>
          <cell r="U41">
            <v>2300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A41">
            <v>2300</v>
          </cell>
          <cell r="AB41">
            <v>211.49</v>
          </cell>
          <cell r="AC41">
            <v>23.13</v>
          </cell>
          <cell r="AD41">
            <v>0</v>
          </cell>
          <cell r="AE41">
            <v>0.4</v>
          </cell>
          <cell r="AF41">
            <v>0</v>
          </cell>
          <cell r="AG41">
            <v>234.62</v>
          </cell>
          <cell r="AH41">
            <v>0</v>
          </cell>
          <cell r="AI41">
            <v>200</v>
          </cell>
          <cell r="AJ41">
            <v>260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2525.38</v>
          </cell>
          <cell r="AQ41">
            <v>235.2</v>
          </cell>
          <cell r="AR41">
            <v>58.8</v>
          </cell>
          <cell r="AS41">
            <v>14.7</v>
          </cell>
          <cell r="AT41">
            <v>230</v>
          </cell>
          <cell r="AU41">
            <v>538.70000000000005</v>
          </cell>
          <cell r="AV41">
            <v>1986.68</v>
          </cell>
          <cell r="AW41">
            <v>0</v>
          </cell>
          <cell r="AX41">
            <v>0.03</v>
          </cell>
          <cell r="AY41">
            <v>0</v>
          </cell>
          <cell r="AZ41">
            <v>0</v>
          </cell>
          <cell r="BB41">
            <v>538.70000000000005</v>
          </cell>
          <cell r="BD41">
            <v>1986.68</v>
          </cell>
          <cell r="BE41">
            <v>1986.68</v>
          </cell>
        </row>
        <row r="42">
          <cell r="A42">
            <v>37</v>
          </cell>
          <cell r="B42" t="str">
            <v>入力ｾﾝﾀｰ</v>
          </cell>
          <cell r="C42">
            <v>1</v>
          </cell>
          <cell r="D42" t="str">
            <v>□</v>
          </cell>
          <cell r="E42" t="str">
            <v>范青青</v>
          </cell>
          <cell r="F42">
            <v>21</v>
          </cell>
          <cell r="G42">
            <v>17</v>
          </cell>
          <cell r="H42">
            <v>3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1600</v>
          </cell>
          <cell r="S42">
            <v>0</v>
          </cell>
          <cell r="U42">
            <v>1600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AA42">
            <v>1600</v>
          </cell>
          <cell r="AB42">
            <v>220.69</v>
          </cell>
          <cell r="AC42">
            <v>0</v>
          </cell>
          <cell r="AD42">
            <v>0</v>
          </cell>
          <cell r="AE42">
            <v>0.4</v>
          </cell>
          <cell r="AF42">
            <v>0</v>
          </cell>
          <cell r="AG42">
            <v>220.69</v>
          </cell>
          <cell r="AH42">
            <v>0</v>
          </cell>
          <cell r="AI42">
            <v>0</v>
          </cell>
          <cell r="AJ42">
            <v>360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1739.31</v>
          </cell>
          <cell r="AU42">
            <v>0</v>
          </cell>
          <cell r="AV42">
            <v>1974.14</v>
          </cell>
          <cell r="AW42">
            <v>1174.1400000000001</v>
          </cell>
          <cell r="AX42">
            <v>0.2</v>
          </cell>
          <cell r="AZ42">
            <v>234.83</v>
          </cell>
          <cell r="BB42">
            <v>234.83</v>
          </cell>
          <cell r="BD42">
            <v>1739.3100000000002</v>
          </cell>
          <cell r="BE42">
            <v>1739.31</v>
          </cell>
        </row>
        <row r="43">
          <cell r="A43">
            <v>38</v>
          </cell>
          <cell r="B43" t="str">
            <v>入力ｾﾝﾀｰ</v>
          </cell>
          <cell r="C43">
            <v>1</v>
          </cell>
          <cell r="D43" t="str">
            <v>□</v>
          </cell>
          <cell r="E43" t="str">
            <v>章茜</v>
          </cell>
          <cell r="F43">
            <v>21</v>
          </cell>
          <cell r="G43">
            <v>0</v>
          </cell>
          <cell r="H43">
            <v>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1600</v>
          </cell>
          <cell r="S43">
            <v>0</v>
          </cell>
          <cell r="U43">
            <v>1600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A43">
            <v>1600</v>
          </cell>
          <cell r="AB43">
            <v>441.38</v>
          </cell>
          <cell r="AC43">
            <v>0</v>
          </cell>
          <cell r="AD43">
            <v>0</v>
          </cell>
          <cell r="AE43">
            <v>0.4</v>
          </cell>
          <cell r="AF43">
            <v>0</v>
          </cell>
          <cell r="AG43">
            <v>441.38</v>
          </cell>
          <cell r="AH43">
            <v>0</v>
          </cell>
          <cell r="AI43">
            <v>0</v>
          </cell>
          <cell r="AJ43">
            <v>300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P43">
            <v>1458.62</v>
          </cell>
          <cell r="AU43">
            <v>0</v>
          </cell>
          <cell r="AV43">
            <v>1623.28</v>
          </cell>
          <cell r="AW43">
            <v>823.28</v>
          </cell>
          <cell r="AX43">
            <v>0.2</v>
          </cell>
          <cell r="AZ43">
            <v>164.66</v>
          </cell>
          <cell r="BB43">
            <v>164.66</v>
          </cell>
          <cell r="BD43">
            <v>1458.62</v>
          </cell>
          <cell r="BE43">
            <v>1458.62</v>
          </cell>
        </row>
        <row r="44">
          <cell r="A44">
            <v>39</v>
          </cell>
          <cell r="D44" t="str">
            <v>□</v>
          </cell>
          <cell r="E44" t="str">
            <v>段伟琴</v>
          </cell>
          <cell r="F44">
            <v>21</v>
          </cell>
          <cell r="G44">
            <v>22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500</v>
          </cell>
          <cell r="R44">
            <v>62.5</v>
          </cell>
          <cell r="S44">
            <v>0</v>
          </cell>
          <cell r="U44">
            <v>562.5</v>
          </cell>
          <cell r="W44">
            <v>0</v>
          </cell>
          <cell r="X44">
            <v>0</v>
          </cell>
          <cell r="Y44">
            <v>0</v>
          </cell>
          <cell r="AA44">
            <v>562.5</v>
          </cell>
          <cell r="AC44">
            <v>0</v>
          </cell>
          <cell r="AD44">
            <v>0</v>
          </cell>
          <cell r="AE44">
            <v>0.4</v>
          </cell>
          <cell r="AF44">
            <v>0</v>
          </cell>
          <cell r="AG44">
            <v>0</v>
          </cell>
          <cell r="AH44">
            <v>0</v>
          </cell>
          <cell r="AM44">
            <v>0</v>
          </cell>
          <cell r="AO44">
            <v>562.5</v>
          </cell>
          <cell r="AV44">
            <v>562.5</v>
          </cell>
          <cell r="AW44">
            <v>0</v>
          </cell>
          <cell r="AX44">
            <v>0.2</v>
          </cell>
          <cell r="AZ44">
            <v>0</v>
          </cell>
          <cell r="BB44">
            <v>0</v>
          </cell>
          <cell r="BD44">
            <v>562.5</v>
          </cell>
          <cell r="BE44">
            <v>562.5</v>
          </cell>
        </row>
        <row r="45">
          <cell r="A45">
            <v>40</v>
          </cell>
          <cell r="D45" t="str">
            <v>□</v>
          </cell>
          <cell r="E45" t="str">
            <v>小岛成树</v>
          </cell>
          <cell r="F45">
            <v>21</v>
          </cell>
          <cell r="G45">
            <v>22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1000</v>
          </cell>
          <cell r="R45">
            <v>0</v>
          </cell>
          <cell r="S45">
            <v>0</v>
          </cell>
          <cell r="U45">
            <v>1000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A45">
            <v>1000</v>
          </cell>
          <cell r="AB45">
            <v>0</v>
          </cell>
          <cell r="AC45">
            <v>0</v>
          </cell>
          <cell r="AD45">
            <v>0</v>
          </cell>
          <cell r="AE45">
            <v>0.4</v>
          </cell>
          <cell r="AF45">
            <v>0</v>
          </cell>
          <cell r="AG45">
            <v>0</v>
          </cell>
          <cell r="AH45">
            <v>0</v>
          </cell>
          <cell r="AM45">
            <v>0</v>
          </cell>
          <cell r="AO45">
            <v>1000</v>
          </cell>
          <cell r="AV45">
            <v>1000</v>
          </cell>
          <cell r="BB45">
            <v>0</v>
          </cell>
          <cell r="BD45">
            <v>1000</v>
          </cell>
          <cell r="BE45">
            <v>1000</v>
          </cell>
        </row>
      </sheetData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控除枠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.7（社保公积金调整）"/>
      <sheetName val="Sheet1"/>
    </sheetNames>
    <sheetDataSet>
      <sheetData sheetId="0">
        <row r="3">
          <cell r="A3" t="str">
            <v>吴珺</v>
          </cell>
          <cell r="B3">
            <v>339.28</v>
          </cell>
          <cell r="C3">
            <v>84.82</v>
          </cell>
          <cell r="D3">
            <v>21.21</v>
          </cell>
          <cell r="E3">
            <v>425</v>
          </cell>
        </row>
        <row r="4">
          <cell r="A4" t="str">
            <v>郭春凡</v>
          </cell>
          <cell r="B4">
            <v>261.85000000000002</v>
          </cell>
          <cell r="C4">
            <v>65.459999999999994</v>
          </cell>
          <cell r="D4">
            <v>16.37</v>
          </cell>
          <cell r="E4">
            <v>328</v>
          </cell>
        </row>
        <row r="5">
          <cell r="A5" t="str">
            <v>袁慧敏</v>
          </cell>
          <cell r="B5">
            <v>281.99</v>
          </cell>
          <cell r="C5">
            <v>70.5</v>
          </cell>
          <cell r="D5">
            <v>17.62</v>
          </cell>
          <cell r="E5">
            <v>353</v>
          </cell>
        </row>
        <row r="6">
          <cell r="A6" t="str">
            <v>王静</v>
          </cell>
          <cell r="B6">
            <v>261.63</v>
          </cell>
          <cell r="C6">
            <v>65.41</v>
          </cell>
          <cell r="D6">
            <v>16.350000000000001</v>
          </cell>
          <cell r="E6">
            <v>328</v>
          </cell>
        </row>
        <row r="7">
          <cell r="A7" t="str">
            <v>陈姣</v>
          </cell>
          <cell r="B7">
            <v>320.14</v>
          </cell>
          <cell r="C7">
            <v>80.040000000000006</v>
          </cell>
          <cell r="D7">
            <v>20.010000000000002</v>
          </cell>
          <cell r="E7">
            <v>401</v>
          </cell>
        </row>
        <row r="8">
          <cell r="A8" t="str">
            <v>万琴</v>
          </cell>
          <cell r="B8">
            <v>307.12</v>
          </cell>
          <cell r="C8">
            <v>76.78</v>
          </cell>
          <cell r="D8">
            <v>19.2</v>
          </cell>
          <cell r="E8">
            <v>384</v>
          </cell>
        </row>
        <row r="9">
          <cell r="A9" t="str">
            <v>徐丽娜</v>
          </cell>
          <cell r="B9">
            <v>258.18</v>
          </cell>
          <cell r="C9">
            <v>64.540000000000006</v>
          </cell>
          <cell r="D9">
            <v>16.14</v>
          </cell>
          <cell r="E9">
            <v>323</v>
          </cell>
        </row>
        <row r="10">
          <cell r="A10" t="str">
            <v>万文文</v>
          </cell>
          <cell r="B10">
            <v>322.10000000000002</v>
          </cell>
          <cell r="C10">
            <v>80.52</v>
          </cell>
          <cell r="D10">
            <v>20.13</v>
          </cell>
          <cell r="E10">
            <v>403</v>
          </cell>
        </row>
        <row r="11">
          <cell r="A11" t="str">
            <v>徐莫愁</v>
          </cell>
          <cell r="B11">
            <v>296.58999999999997</v>
          </cell>
          <cell r="C11">
            <v>74.150000000000006</v>
          </cell>
          <cell r="D11">
            <v>18.54</v>
          </cell>
          <cell r="E11">
            <v>371</v>
          </cell>
        </row>
        <row r="12">
          <cell r="A12" t="str">
            <v>张玲玉</v>
          </cell>
          <cell r="B12">
            <v>375.74</v>
          </cell>
          <cell r="C12">
            <v>93.93</v>
          </cell>
          <cell r="D12">
            <v>23.48</v>
          </cell>
          <cell r="E12">
            <v>470</v>
          </cell>
        </row>
        <row r="13">
          <cell r="A13" t="str">
            <v>蒋玲燕</v>
          </cell>
          <cell r="B13">
            <v>370.73</v>
          </cell>
          <cell r="C13">
            <v>92.68</v>
          </cell>
          <cell r="D13">
            <v>23.17</v>
          </cell>
          <cell r="E13">
            <v>464</v>
          </cell>
        </row>
        <row r="14">
          <cell r="A14" t="str">
            <v>刘月</v>
          </cell>
          <cell r="B14">
            <v>285.12</v>
          </cell>
          <cell r="C14">
            <v>71.28</v>
          </cell>
          <cell r="D14">
            <v>17.82</v>
          </cell>
          <cell r="E14">
            <v>357</v>
          </cell>
        </row>
        <row r="15">
          <cell r="A15" t="str">
            <v>于兰</v>
          </cell>
          <cell r="B15">
            <v>376.02</v>
          </cell>
          <cell r="C15">
            <v>94.01</v>
          </cell>
          <cell r="D15">
            <v>23.5</v>
          </cell>
          <cell r="E15">
            <v>471</v>
          </cell>
        </row>
        <row r="16">
          <cell r="A16" t="str">
            <v>张佳</v>
          </cell>
          <cell r="B16">
            <v>256.95999999999998</v>
          </cell>
          <cell r="C16">
            <v>64.239999999999995</v>
          </cell>
          <cell r="D16">
            <v>16.059999999999999</v>
          </cell>
          <cell r="E16">
            <v>322</v>
          </cell>
        </row>
        <row r="17">
          <cell r="A17" t="str">
            <v>刘青云</v>
          </cell>
          <cell r="B17">
            <v>341.54</v>
          </cell>
          <cell r="C17">
            <v>85.38</v>
          </cell>
          <cell r="D17">
            <v>21.35</v>
          </cell>
          <cell r="E17">
            <v>427</v>
          </cell>
        </row>
        <row r="18">
          <cell r="A18" t="str">
            <v>沈丹</v>
          </cell>
          <cell r="B18">
            <v>235.2</v>
          </cell>
          <cell r="C18">
            <v>58.8</v>
          </cell>
          <cell r="D18">
            <v>14.7</v>
          </cell>
          <cell r="E18">
            <v>253</v>
          </cell>
        </row>
        <row r="19">
          <cell r="A19" t="str">
            <v>夏一凯</v>
          </cell>
          <cell r="B19">
            <v>267.48</v>
          </cell>
          <cell r="C19">
            <v>66.87</v>
          </cell>
          <cell r="D19">
            <v>16.72</v>
          </cell>
          <cell r="E19">
            <v>335</v>
          </cell>
        </row>
        <row r="20">
          <cell r="A20" t="str">
            <v>胡珊珊</v>
          </cell>
          <cell r="B20">
            <v>311.63</v>
          </cell>
          <cell r="C20">
            <v>77.91</v>
          </cell>
          <cell r="D20">
            <v>19.48</v>
          </cell>
          <cell r="E20">
            <v>390</v>
          </cell>
        </row>
        <row r="21">
          <cell r="A21" t="str">
            <v>陶雪娇</v>
          </cell>
          <cell r="B21">
            <v>253.59</v>
          </cell>
          <cell r="C21">
            <v>63.4</v>
          </cell>
          <cell r="D21">
            <v>15.85</v>
          </cell>
          <cell r="E21">
            <v>317</v>
          </cell>
        </row>
        <row r="22">
          <cell r="A22" t="str">
            <v>陈水秀</v>
          </cell>
          <cell r="B22">
            <v>263.47000000000003</v>
          </cell>
          <cell r="C22">
            <v>65.87</v>
          </cell>
          <cell r="D22">
            <v>16.47</v>
          </cell>
          <cell r="E22">
            <v>330</v>
          </cell>
        </row>
        <row r="23">
          <cell r="A23" t="str">
            <v>叶铮</v>
          </cell>
          <cell r="B23">
            <v>235.2</v>
          </cell>
          <cell r="C23">
            <v>58.8</v>
          </cell>
          <cell r="D23">
            <v>14.7</v>
          </cell>
          <cell r="E23">
            <v>230</v>
          </cell>
        </row>
        <row r="24">
          <cell r="A24" t="str">
            <v>曹春梅</v>
          </cell>
          <cell r="B24">
            <v>235.2</v>
          </cell>
          <cell r="C24">
            <v>58.8</v>
          </cell>
          <cell r="D24">
            <v>14.7</v>
          </cell>
          <cell r="E24">
            <v>230</v>
          </cell>
        </row>
        <row r="25">
          <cell r="A25" t="str">
            <v>陆丽燕</v>
          </cell>
          <cell r="B25">
            <v>235.2</v>
          </cell>
          <cell r="C25">
            <v>58.8</v>
          </cell>
          <cell r="D25">
            <v>14.7</v>
          </cell>
          <cell r="E25">
            <v>230</v>
          </cell>
        </row>
        <row r="26">
          <cell r="A26" t="str">
            <v>徐曌</v>
          </cell>
          <cell r="B26">
            <v>235.2</v>
          </cell>
          <cell r="C26">
            <v>58.8</v>
          </cell>
          <cell r="D26">
            <v>14.7</v>
          </cell>
          <cell r="E26">
            <v>230</v>
          </cell>
        </row>
        <row r="27">
          <cell r="A27" t="str">
            <v>季园园</v>
          </cell>
          <cell r="B27">
            <v>235.2</v>
          </cell>
          <cell r="C27">
            <v>58.8</v>
          </cell>
          <cell r="D27">
            <v>14.7</v>
          </cell>
          <cell r="E27">
            <v>230</v>
          </cell>
        </row>
        <row r="28">
          <cell r="A28" t="str">
            <v>张慧玲</v>
          </cell>
          <cell r="B28">
            <v>235.2</v>
          </cell>
          <cell r="C28">
            <v>58.8</v>
          </cell>
          <cell r="D28">
            <v>14.7</v>
          </cell>
          <cell r="E28">
            <v>230</v>
          </cell>
        </row>
        <row r="29">
          <cell r="A29" t="str">
            <v>王虹</v>
          </cell>
          <cell r="B29">
            <v>235.2</v>
          </cell>
          <cell r="C29">
            <v>58.8</v>
          </cell>
          <cell r="D29">
            <v>14.7</v>
          </cell>
          <cell r="E29">
            <v>230</v>
          </cell>
        </row>
        <row r="30">
          <cell r="A30" t="str">
            <v>马燕妮</v>
          </cell>
          <cell r="B30">
            <v>235.2</v>
          </cell>
          <cell r="C30">
            <v>58.8</v>
          </cell>
          <cell r="D30">
            <v>14.7</v>
          </cell>
          <cell r="E30">
            <v>230</v>
          </cell>
        </row>
        <row r="31">
          <cell r="A31" t="str">
            <v>朱蓉</v>
          </cell>
          <cell r="B31">
            <v>235.2</v>
          </cell>
          <cell r="C31">
            <v>58.8</v>
          </cell>
          <cell r="D31">
            <v>14.7</v>
          </cell>
          <cell r="E31">
            <v>230</v>
          </cell>
        </row>
        <row r="32">
          <cell r="A32" t="str">
            <v>万臻珺</v>
          </cell>
          <cell r="B32">
            <v>235.2</v>
          </cell>
          <cell r="C32">
            <v>58.8</v>
          </cell>
          <cell r="D32">
            <v>14.7</v>
          </cell>
          <cell r="E32">
            <v>230</v>
          </cell>
        </row>
        <row r="33">
          <cell r="A33" t="str">
            <v>孙瑛</v>
          </cell>
          <cell r="B33">
            <v>235.2</v>
          </cell>
          <cell r="C33">
            <v>58.8</v>
          </cell>
          <cell r="D33">
            <v>14.7</v>
          </cell>
          <cell r="E33">
            <v>230</v>
          </cell>
        </row>
        <row r="34">
          <cell r="A34" t="str">
            <v>胡燕</v>
          </cell>
          <cell r="B34">
            <v>235.2</v>
          </cell>
          <cell r="C34">
            <v>58.8</v>
          </cell>
          <cell r="D34">
            <v>14.7</v>
          </cell>
          <cell r="E34">
            <v>230</v>
          </cell>
        </row>
        <row r="35">
          <cell r="A35" t="str">
            <v>姚玉凤</v>
          </cell>
          <cell r="B35">
            <v>235.2</v>
          </cell>
          <cell r="C35">
            <v>58.8</v>
          </cell>
          <cell r="D35">
            <v>14.7</v>
          </cell>
          <cell r="E35">
            <v>230</v>
          </cell>
        </row>
        <row r="36">
          <cell r="A36" t="str">
            <v>单洁静</v>
          </cell>
          <cell r="B36">
            <v>235.2</v>
          </cell>
          <cell r="C36">
            <v>58.8</v>
          </cell>
          <cell r="D36">
            <v>14.7</v>
          </cell>
          <cell r="E36">
            <v>230</v>
          </cell>
        </row>
        <row r="37">
          <cell r="A37" t="str">
            <v>曹慧</v>
          </cell>
          <cell r="B37">
            <v>235.2</v>
          </cell>
          <cell r="C37">
            <v>58.8</v>
          </cell>
          <cell r="D37">
            <v>14.7</v>
          </cell>
          <cell r="E37">
            <v>230</v>
          </cell>
        </row>
        <row r="38">
          <cell r="A38" t="str">
            <v>蒋梦倩</v>
          </cell>
          <cell r="B38">
            <v>235.2</v>
          </cell>
          <cell r="C38">
            <v>58.8</v>
          </cell>
          <cell r="D38">
            <v>14.7</v>
          </cell>
          <cell r="E38">
            <v>230</v>
          </cell>
        </row>
        <row r="39">
          <cell r="A39" t="str">
            <v>崔乐</v>
          </cell>
          <cell r="B39">
            <v>235.2</v>
          </cell>
          <cell r="C39">
            <v>58.8</v>
          </cell>
          <cell r="D39">
            <v>14.7</v>
          </cell>
          <cell r="E39">
            <v>230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)勤怠DATA"/>
      <sheetName val="5)処罰"/>
      <sheetName val="6)ｸﾚｰﾑ"/>
      <sheetName val="7)売上･配分率"/>
      <sheetName val="8)配分"/>
      <sheetName val="調整項目"/>
      <sheetName val="9)給与"/>
      <sheetName val="賞与資料"/>
      <sheetName val="9-2)賞与"/>
      <sheetName val="明細"/>
      <sheetName val="11)人事ファイル"/>
      <sheetName val="他"/>
      <sheetName val="税額表"/>
      <sheetName val="Read.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S5" t="str">
            <v>年数</v>
          </cell>
          <cell r="T5" t="str">
            <v>金額</v>
          </cell>
          <cell r="V5" t="str">
            <v>年齢</v>
          </cell>
          <cell r="W5" t="str">
            <v>金額</v>
          </cell>
        </row>
        <row r="6">
          <cell r="S6">
            <v>1</v>
          </cell>
          <cell r="T6">
            <v>100</v>
          </cell>
          <cell r="V6">
            <v>0</v>
          </cell>
          <cell r="W6">
            <v>0</v>
          </cell>
        </row>
        <row r="7">
          <cell r="S7">
            <v>2</v>
          </cell>
          <cell r="T7">
            <v>200</v>
          </cell>
          <cell r="V7">
            <v>30</v>
          </cell>
          <cell r="W7">
            <v>100</v>
          </cell>
        </row>
        <row r="8">
          <cell r="S8">
            <v>3</v>
          </cell>
          <cell r="T8">
            <v>300</v>
          </cell>
          <cell r="V8">
            <v>40</v>
          </cell>
          <cell r="W8">
            <v>200</v>
          </cell>
        </row>
        <row r="9">
          <cell r="S9">
            <v>4</v>
          </cell>
          <cell r="T9">
            <v>500</v>
          </cell>
          <cell r="V9">
            <v>50</v>
          </cell>
          <cell r="W9">
            <v>300</v>
          </cell>
        </row>
        <row r="10">
          <cell r="S10">
            <v>5</v>
          </cell>
          <cell r="T10">
            <v>600</v>
          </cell>
        </row>
      </sheetData>
      <sheetData sheetId="8"/>
      <sheetData sheetId="9" refreshError="1"/>
      <sheetData sheetId="10">
        <row r="5">
          <cell r="D5" t="str">
            <v>马丽娜</v>
          </cell>
          <cell r="F5">
            <v>41246</v>
          </cell>
          <cell r="G5" t="str">
            <v>□</v>
          </cell>
          <cell r="I5">
            <v>41821</v>
          </cell>
          <cell r="J5">
            <v>42551</v>
          </cell>
          <cell r="AH5">
            <v>32207</v>
          </cell>
        </row>
        <row r="6">
          <cell r="D6" t="str">
            <v>胡青婷</v>
          </cell>
          <cell r="E6">
            <v>41253</v>
          </cell>
          <cell r="F6">
            <v>41456</v>
          </cell>
          <cell r="G6" t="str">
            <v>□</v>
          </cell>
          <cell r="I6">
            <v>41821</v>
          </cell>
          <cell r="J6">
            <v>42551</v>
          </cell>
          <cell r="AH6">
            <v>33622</v>
          </cell>
        </row>
        <row r="7">
          <cell r="D7" t="str">
            <v>于兰</v>
          </cell>
          <cell r="E7">
            <v>41253</v>
          </cell>
          <cell r="F7">
            <v>41456</v>
          </cell>
          <cell r="G7" t="str">
            <v>□</v>
          </cell>
          <cell r="I7">
            <v>41821</v>
          </cell>
          <cell r="J7">
            <v>42551</v>
          </cell>
          <cell r="AH7">
            <v>33020</v>
          </cell>
        </row>
        <row r="8">
          <cell r="D8" t="str">
            <v>蒋玲燕</v>
          </cell>
          <cell r="E8">
            <v>41680</v>
          </cell>
          <cell r="F8">
            <v>41821</v>
          </cell>
          <cell r="G8" t="str">
            <v>□</v>
          </cell>
          <cell r="I8">
            <v>41821</v>
          </cell>
          <cell r="J8">
            <v>42551</v>
          </cell>
          <cell r="AH8">
            <v>33667</v>
          </cell>
        </row>
        <row r="9">
          <cell r="D9" t="str">
            <v>刘甜甜</v>
          </cell>
          <cell r="E9">
            <v>41680</v>
          </cell>
          <cell r="F9">
            <v>41821</v>
          </cell>
          <cell r="G9" t="str">
            <v>□</v>
          </cell>
          <cell r="I9">
            <v>41821</v>
          </cell>
          <cell r="J9">
            <v>42551</v>
          </cell>
          <cell r="AH9">
            <v>33677</v>
          </cell>
        </row>
        <row r="10">
          <cell r="D10" t="str">
            <v>张玲玉</v>
          </cell>
          <cell r="F10">
            <v>41821</v>
          </cell>
          <cell r="G10" t="str">
            <v>□</v>
          </cell>
          <cell r="I10">
            <v>41821</v>
          </cell>
          <cell r="J10">
            <v>42551</v>
          </cell>
          <cell r="AH10">
            <v>33551</v>
          </cell>
        </row>
        <row r="11">
          <cell r="D11" t="str">
            <v>张春梅</v>
          </cell>
          <cell r="F11">
            <v>41821</v>
          </cell>
          <cell r="G11" t="str">
            <v>□</v>
          </cell>
          <cell r="I11">
            <v>41821</v>
          </cell>
          <cell r="J11">
            <v>42551</v>
          </cell>
          <cell r="AH11">
            <v>32988</v>
          </cell>
        </row>
        <row r="12">
          <cell r="D12" t="str">
            <v>陈姣</v>
          </cell>
          <cell r="F12">
            <v>41821</v>
          </cell>
          <cell r="G12" t="str">
            <v>□</v>
          </cell>
          <cell r="I12">
            <v>41821</v>
          </cell>
          <cell r="J12">
            <v>42551</v>
          </cell>
          <cell r="AH12">
            <v>33709</v>
          </cell>
        </row>
        <row r="14">
          <cell r="D14" t="str">
            <v>万文文</v>
          </cell>
          <cell r="F14">
            <v>41827</v>
          </cell>
          <cell r="G14" t="str">
            <v>□</v>
          </cell>
          <cell r="I14">
            <v>41827</v>
          </cell>
          <cell r="J14">
            <v>42551</v>
          </cell>
          <cell r="AH14">
            <v>34038</v>
          </cell>
        </row>
        <row r="15">
          <cell r="D15" t="str">
            <v>沈丹</v>
          </cell>
          <cell r="F15">
            <v>41827</v>
          </cell>
          <cell r="G15" t="str">
            <v>□</v>
          </cell>
          <cell r="I15">
            <v>41827</v>
          </cell>
          <cell r="J15">
            <v>42551</v>
          </cell>
          <cell r="AH15">
            <v>33556</v>
          </cell>
        </row>
        <row r="16">
          <cell r="D16" t="str">
            <v>徐莫愁</v>
          </cell>
          <cell r="F16">
            <v>41827</v>
          </cell>
          <cell r="G16" t="str">
            <v>□</v>
          </cell>
          <cell r="I16">
            <v>41827</v>
          </cell>
          <cell r="J16">
            <v>42551</v>
          </cell>
          <cell r="AH16">
            <v>33196</v>
          </cell>
        </row>
        <row r="17">
          <cell r="D17" t="str">
            <v>吴倩</v>
          </cell>
          <cell r="F17">
            <v>41827</v>
          </cell>
          <cell r="G17" t="str">
            <v>□</v>
          </cell>
          <cell r="I17">
            <v>41827</v>
          </cell>
          <cell r="J17">
            <v>42551</v>
          </cell>
          <cell r="AH17">
            <v>33754</v>
          </cell>
        </row>
        <row r="18">
          <cell r="D18" t="str">
            <v>范佳仪</v>
          </cell>
          <cell r="F18">
            <v>41855</v>
          </cell>
          <cell r="G18" t="str">
            <v>□</v>
          </cell>
          <cell r="I18">
            <v>41855</v>
          </cell>
          <cell r="J18">
            <v>42582</v>
          </cell>
          <cell r="AH18">
            <v>33047</v>
          </cell>
        </row>
        <row r="19">
          <cell r="D19" t="str">
            <v>刘青云</v>
          </cell>
          <cell r="F19">
            <v>41855</v>
          </cell>
          <cell r="G19" t="str">
            <v>□</v>
          </cell>
          <cell r="I19">
            <v>41855</v>
          </cell>
          <cell r="J19">
            <v>42582</v>
          </cell>
          <cell r="AH19">
            <v>33532</v>
          </cell>
        </row>
        <row r="20">
          <cell r="D20" t="str">
            <v>胡珊珊</v>
          </cell>
          <cell r="F20">
            <v>41855</v>
          </cell>
          <cell r="G20" t="str">
            <v>□</v>
          </cell>
          <cell r="I20">
            <v>41855</v>
          </cell>
          <cell r="J20">
            <v>42582</v>
          </cell>
          <cell r="AH20">
            <v>33879</v>
          </cell>
        </row>
        <row r="21">
          <cell r="D21" t="str">
            <v>吴珺</v>
          </cell>
          <cell r="F21">
            <v>41870</v>
          </cell>
          <cell r="G21" t="str">
            <v>□</v>
          </cell>
          <cell r="I21">
            <v>41870</v>
          </cell>
          <cell r="J21">
            <v>42582</v>
          </cell>
          <cell r="AH21">
            <v>32867</v>
          </cell>
        </row>
        <row r="22">
          <cell r="D22" t="str">
            <v>吴可嘉</v>
          </cell>
          <cell r="F22">
            <v>41869</v>
          </cell>
          <cell r="G22" t="str">
            <v>□</v>
          </cell>
          <cell r="I22">
            <v>41869</v>
          </cell>
          <cell r="J22">
            <v>42582</v>
          </cell>
          <cell r="AH22">
            <v>33489</v>
          </cell>
        </row>
        <row r="23">
          <cell r="D23" t="str">
            <v>万琴</v>
          </cell>
          <cell r="F23">
            <v>41883</v>
          </cell>
          <cell r="G23" t="str">
            <v>□</v>
          </cell>
          <cell r="I23">
            <v>41883</v>
          </cell>
          <cell r="J23">
            <v>42613</v>
          </cell>
          <cell r="AH23">
            <v>34061</v>
          </cell>
        </row>
        <row r="24">
          <cell r="D24" t="str">
            <v>王淑英</v>
          </cell>
          <cell r="F24">
            <v>42101</v>
          </cell>
          <cell r="G24" t="str">
            <v>□</v>
          </cell>
          <cell r="I24">
            <v>42101</v>
          </cell>
          <cell r="J24">
            <v>42916</v>
          </cell>
          <cell r="AH24">
            <v>31972</v>
          </cell>
        </row>
        <row r="25">
          <cell r="D25" t="str">
            <v>郭春凡</v>
          </cell>
          <cell r="F25">
            <v>42101</v>
          </cell>
          <cell r="G25" t="str">
            <v>□</v>
          </cell>
          <cell r="I25">
            <v>42101</v>
          </cell>
          <cell r="J25">
            <v>42916</v>
          </cell>
          <cell r="AH25">
            <v>33686</v>
          </cell>
        </row>
        <row r="26">
          <cell r="D26" t="str">
            <v>袁慧敏</v>
          </cell>
          <cell r="E26">
            <v>41821</v>
          </cell>
          <cell r="F26">
            <v>42186</v>
          </cell>
          <cell r="G26" t="str">
            <v>□</v>
          </cell>
          <cell r="I26">
            <v>42186</v>
          </cell>
          <cell r="J26">
            <v>42916</v>
          </cell>
          <cell r="AH26">
            <v>34268</v>
          </cell>
        </row>
        <row r="27">
          <cell r="D27" t="str">
            <v>张佳</v>
          </cell>
          <cell r="E27">
            <v>41821</v>
          </cell>
          <cell r="F27">
            <v>42186</v>
          </cell>
          <cell r="G27" t="str">
            <v>□</v>
          </cell>
          <cell r="I27">
            <v>42186</v>
          </cell>
          <cell r="J27">
            <v>42916</v>
          </cell>
          <cell r="AH27">
            <v>34442</v>
          </cell>
        </row>
        <row r="28">
          <cell r="D28" t="str">
            <v>夏一凯</v>
          </cell>
          <cell r="E28">
            <v>41965</v>
          </cell>
          <cell r="F28">
            <v>42186</v>
          </cell>
          <cell r="G28" t="str">
            <v>□</v>
          </cell>
          <cell r="I28">
            <v>42186</v>
          </cell>
          <cell r="J28">
            <v>42916</v>
          </cell>
          <cell r="AH28">
            <v>34165</v>
          </cell>
        </row>
        <row r="29">
          <cell r="D29" t="str">
            <v>刘月</v>
          </cell>
          <cell r="E29">
            <v>41965</v>
          </cell>
          <cell r="F29">
            <v>42186</v>
          </cell>
          <cell r="G29" t="str">
            <v>□</v>
          </cell>
          <cell r="I29">
            <v>42186</v>
          </cell>
          <cell r="J29">
            <v>42916</v>
          </cell>
          <cell r="AH29">
            <v>34183</v>
          </cell>
        </row>
        <row r="30">
          <cell r="D30" t="str">
            <v>印岚</v>
          </cell>
          <cell r="E30">
            <v>41989</v>
          </cell>
          <cell r="F30">
            <v>42186</v>
          </cell>
          <cell r="G30" t="str">
            <v>□</v>
          </cell>
          <cell r="I30">
            <v>42186</v>
          </cell>
          <cell r="J30">
            <v>42916</v>
          </cell>
          <cell r="AH30">
            <v>34903</v>
          </cell>
        </row>
        <row r="31">
          <cell r="D31" t="str">
            <v>徐丽娜</v>
          </cell>
          <cell r="E31">
            <v>42095</v>
          </cell>
          <cell r="F31">
            <v>42186</v>
          </cell>
          <cell r="G31" t="str">
            <v>□</v>
          </cell>
          <cell r="I31">
            <v>42186</v>
          </cell>
          <cell r="J31">
            <v>42916</v>
          </cell>
          <cell r="AH31">
            <v>33970</v>
          </cell>
        </row>
        <row r="32">
          <cell r="D32" t="str">
            <v>王静</v>
          </cell>
          <cell r="E32">
            <v>42097</v>
          </cell>
          <cell r="F32">
            <v>42186</v>
          </cell>
          <cell r="G32" t="str">
            <v>□</v>
          </cell>
          <cell r="I32">
            <v>42186</v>
          </cell>
          <cell r="J32">
            <v>42916</v>
          </cell>
          <cell r="AH32">
            <v>33925</v>
          </cell>
        </row>
        <row r="34">
          <cell r="D34" t="str">
            <v>陶雪娇</v>
          </cell>
          <cell r="F34">
            <v>42262</v>
          </cell>
          <cell r="G34" t="str">
            <v>□</v>
          </cell>
          <cell r="I34">
            <v>42262</v>
          </cell>
          <cell r="J34">
            <v>42916</v>
          </cell>
          <cell r="AH34">
            <v>32826</v>
          </cell>
        </row>
        <row r="35">
          <cell r="D35" t="str">
            <v>陈水秀</v>
          </cell>
          <cell r="F35">
            <v>42309</v>
          </cell>
          <cell r="G35" t="str">
            <v>□</v>
          </cell>
          <cell r="I35">
            <v>42309</v>
          </cell>
          <cell r="J35">
            <v>43039</v>
          </cell>
          <cell r="AH35">
            <v>32320</v>
          </cell>
        </row>
        <row r="36">
          <cell r="D36" t="str">
            <v>陈李燕</v>
          </cell>
          <cell r="F36">
            <v>42309</v>
          </cell>
          <cell r="G36" t="str">
            <v>□</v>
          </cell>
          <cell r="I36">
            <v>42309</v>
          </cell>
          <cell r="J36">
            <v>43039</v>
          </cell>
          <cell r="AH36">
            <v>33686</v>
          </cell>
        </row>
        <row r="38">
          <cell r="D38" t="str">
            <v>梅丹</v>
          </cell>
          <cell r="E38">
            <v>42339</v>
          </cell>
          <cell r="G38" t="str">
            <v>□</v>
          </cell>
        </row>
        <row r="39">
          <cell r="D39" t="str">
            <v>施雪娇</v>
          </cell>
          <cell r="E39">
            <v>42339</v>
          </cell>
          <cell r="G39" t="str">
            <v>□</v>
          </cell>
        </row>
        <row r="44">
          <cell r="D44" t="str">
            <v>张凡</v>
          </cell>
          <cell r="E44">
            <v>40828</v>
          </cell>
          <cell r="G44">
            <v>40856</v>
          </cell>
        </row>
        <row r="45">
          <cell r="D45" t="str">
            <v>仇舒</v>
          </cell>
          <cell r="E45">
            <v>40828</v>
          </cell>
          <cell r="G45">
            <v>40856</v>
          </cell>
        </row>
        <row r="46">
          <cell r="D46" t="str">
            <v>魏雅娟</v>
          </cell>
          <cell r="E46">
            <v>40828</v>
          </cell>
          <cell r="G46">
            <v>40856</v>
          </cell>
        </row>
        <row r="47">
          <cell r="D47" t="str">
            <v>邓美玲</v>
          </cell>
          <cell r="E47">
            <v>40878</v>
          </cell>
          <cell r="G47">
            <v>40994</v>
          </cell>
        </row>
        <row r="48">
          <cell r="D48" t="str">
            <v>丁凯燕</v>
          </cell>
          <cell r="E48">
            <v>40878</v>
          </cell>
          <cell r="G48">
            <v>40991</v>
          </cell>
        </row>
        <row r="49">
          <cell r="D49" t="str">
            <v>丁淼琳</v>
          </cell>
          <cell r="E49">
            <v>40828</v>
          </cell>
          <cell r="G49">
            <v>41024</v>
          </cell>
        </row>
        <row r="50">
          <cell r="D50" t="str">
            <v>倪玲丽</v>
          </cell>
          <cell r="E50">
            <v>40828</v>
          </cell>
          <cell r="G50">
            <v>41023</v>
          </cell>
        </row>
      </sheetData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計額"/>
      <sheetName val="2月調整"/>
      <sheetName val="人事評価"/>
      <sheetName val="Sheet2"/>
      <sheetName val="Sheet3"/>
    </sheetNames>
    <sheetDataSet>
      <sheetData sheetId="0"/>
      <sheetData sheetId="1"/>
      <sheetData sheetId="2">
        <row r="2">
          <cell r="B2" t="str">
            <v>朱菊红</v>
          </cell>
          <cell r="C2">
            <v>6.09243697478992E-2</v>
          </cell>
        </row>
        <row r="3">
          <cell r="B3" t="str">
            <v>杨懿华</v>
          </cell>
          <cell r="C3">
            <v>6.0924369747899158E-2</v>
          </cell>
        </row>
        <row r="4">
          <cell r="B4" t="str">
            <v>侯晓桢</v>
          </cell>
          <cell r="C4">
            <v>5.6022408963585436E-2</v>
          </cell>
        </row>
        <row r="5">
          <cell r="B5" t="str">
            <v>赵敏鎏</v>
          </cell>
          <cell r="C5">
            <v>6.0924369747899158E-2</v>
          </cell>
        </row>
        <row r="6">
          <cell r="B6" t="str">
            <v>徐敏娟</v>
          </cell>
          <cell r="C6">
            <v>3.9215686274509803E-2</v>
          </cell>
        </row>
        <row r="7">
          <cell r="B7" t="str">
            <v>孙博</v>
          </cell>
          <cell r="C7">
            <v>5.6722689075630252E-2</v>
          </cell>
        </row>
        <row r="8">
          <cell r="B8" t="str">
            <v>吴晓晨</v>
          </cell>
          <cell r="C8">
            <v>5.6722689075630252E-2</v>
          </cell>
        </row>
        <row r="9">
          <cell r="B9" t="str">
            <v>李君</v>
          </cell>
          <cell r="C9">
            <v>5.812324929971989E-2</v>
          </cell>
        </row>
        <row r="10">
          <cell r="B10" t="str">
            <v>沈霓</v>
          </cell>
          <cell r="C10">
            <v>6.1624649859943981E-2</v>
          </cell>
        </row>
        <row r="11">
          <cell r="B11" t="str">
            <v>殳懿慧</v>
          </cell>
          <cell r="C11">
            <v>3.9215686274509803E-2</v>
          </cell>
        </row>
        <row r="12">
          <cell r="B12" t="str">
            <v>郭彧</v>
          </cell>
          <cell r="C12">
            <v>5.3221288515406161E-2</v>
          </cell>
        </row>
        <row r="13">
          <cell r="B13" t="str">
            <v>张丽凤</v>
          </cell>
          <cell r="C13">
            <v>5.0420168067226892E-2</v>
          </cell>
        </row>
        <row r="14">
          <cell r="B14" t="str">
            <v>刘梦妮</v>
          </cell>
          <cell r="C14">
            <v>4.341736694677871E-2</v>
          </cell>
        </row>
        <row r="15">
          <cell r="B15" t="str">
            <v>施丽娜</v>
          </cell>
          <cell r="C15">
            <v>5.6722689075630252E-2</v>
          </cell>
        </row>
        <row r="16">
          <cell r="B16" t="str">
            <v>贾梦婷</v>
          </cell>
          <cell r="C16">
            <v>5.7422969187675067E-2</v>
          </cell>
        </row>
        <row r="17">
          <cell r="B17" t="str">
            <v>沈轶辰</v>
          </cell>
          <cell r="C17">
            <v>5.3921568627450983E-2</v>
          </cell>
        </row>
        <row r="18">
          <cell r="B18" t="str">
            <v>石宛蓉</v>
          </cell>
          <cell r="C18">
            <v>5.6022408963585436E-2</v>
          </cell>
        </row>
        <row r="19">
          <cell r="B19" t="str">
            <v>丁洁莉</v>
          </cell>
          <cell r="C19">
            <v>3.9215686274509803E-2</v>
          </cell>
        </row>
        <row r="20">
          <cell r="B20" t="str">
            <v>李安迪</v>
          </cell>
          <cell r="C20">
            <v>3.9215686274509803E-2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06C8-724A-49A5-9A2A-F9911BF40920}">
  <dimension ref="A1"/>
  <sheetViews>
    <sheetView workbookViewId="0">
      <selection sqref="A1:XFD1048576"/>
    </sheetView>
  </sheetViews>
  <sheetFormatPr defaultRowHeight="13"/>
  <cols>
    <col min="1" max="16384" width="8.6640625" style="24"/>
  </cols>
  <sheetData/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F5C5-1C3F-4E6F-950F-B9B21F400854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9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8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45000</v>
      </c>
      <c r="E8" s="21">
        <f>C8*0.2</f>
        <v>1000</v>
      </c>
      <c r="F8" s="22">
        <f t="shared" ref="F8:F17" ca="1" si="1">IFERROR(VLOOKUP($B8,INDIRECT("'"&amp;$B$2&amp;"'!"&amp;"b:bz"),F$7,FALSE),0)+E8</f>
        <v>9000</v>
      </c>
      <c r="G8" s="21">
        <v>5000</v>
      </c>
      <c r="H8" s="22">
        <f t="shared" ref="H8:H17" ca="1" si="2">IFERROR(VLOOKUP($B8,INDIRECT("'"&amp;$B$2&amp;"'!"&amp;"b:bz"),H$7,FALSE),0)+G8</f>
        <v>45000</v>
      </c>
      <c r="I8" s="21">
        <v>1000</v>
      </c>
      <c r="J8" s="22">
        <f ca="1">MIN(IFERROR(VLOOKUP($B8,INDIRECT("'"&amp;$B$2&amp;"'!"&amp;"b:bz"),J$7,FALSE),0)+I8,J$6)</f>
        <v>9000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13500</v>
      </c>
      <c r="O8" s="21">
        <v>2000</v>
      </c>
      <c r="P8" s="22">
        <f ca="1">MIN(IFERROR(VLOOKUP($B8,INDIRECT("'"&amp;$B$2&amp;"'!"&amp;"b:bz"),P$7,FALSE),0)+O8,P$6)</f>
        <v>18000</v>
      </c>
      <c r="Q8" s="21">
        <v>400</v>
      </c>
      <c r="R8" s="22">
        <f ca="1">MIN(IFERROR(VLOOKUP($B8,INDIRECT("'"&amp;$B$2&amp;"'!"&amp;"b:bz"),R$7,FALSE),0)+Q8,R$6)</f>
        <v>3600</v>
      </c>
      <c r="S8" s="98" t="s">
        <v>54</v>
      </c>
      <c r="T8" s="22">
        <v>0</v>
      </c>
      <c r="U8" s="22">
        <f t="shared" ref="U8:U17" ca="1" si="3">J8+L8+N8+P8+R8+T8</f>
        <v>44100</v>
      </c>
      <c r="V8" s="18">
        <f t="shared" ref="V8:V17" ca="1" si="4">D8-F8-H8-U8</f>
        <v>-53100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67500</v>
      </c>
      <c r="E9" s="21">
        <f t="shared" ref="E9:E17" si="11">C9*0.2</f>
        <v>1500</v>
      </c>
      <c r="F9" s="22">
        <f t="shared" ca="1" si="1"/>
        <v>13500</v>
      </c>
      <c r="G9" s="21">
        <v>5000</v>
      </c>
      <c r="H9" s="22">
        <f t="shared" ca="1" si="2"/>
        <v>45000</v>
      </c>
      <c r="I9" s="21">
        <v>1000</v>
      </c>
      <c r="J9" s="22">
        <f t="shared" ref="J9:J17" ca="1" si="12">MIN(IFERROR(VLOOKUP($B9,INDIRECT("'"&amp;$B$2&amp;"'!"&amp;"b:bz"),J$7,FALSE),0)+I9,J$6)</f>
        <v>9000</v>
      </c>
      <c r="K9" s="21">
        <v>1000</v>
      </c>
      <c r="L9" s="22">
        <f t="shared" ref="L9:L17" ca="1" si="13">MIN(IFERROR(VLOOKUP($B9,INDIRECT("'"&amp;$B$2&amp;"'!"&amp;"b:bz"),L$7,FALSE),0)+K9,L$6)</f>
        <v>9000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18000</v>
      </c>
      <c r="Q9" s="21">
        <v>400</v>
      </c>
      <c r="R9" s="22">
        <f t="shared" ref="R9:R17" ca="1" si="15">MIN(IFERROR(VLOOKUP($B9,INDIRECT("'"&amp;$B$2&amp;"'!"&amp;"b:bz"),R$7,FALSE),0)+Q9,R$6)</f>
        <v>3600</v>
      </c>
      <c r="S9" s="34" t="s">
        <v>54</v>
      </c>
      <c r="T9" s="22">
        <v>0</v>
      </c>
      <c r="U9" s="22">
        <f t="shared" ca="1" si="3"/>
        <v>39600</v>
      </c>
      <c r="V9" s="18">
        <f t="shared" ca="1" si="4"/>
        <v>-30600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90000</v>
      </c>
      <c r="E10" s="21">
        <f t="shared" si="11"/>
        <v>2000</v>
      </c>
      <c r="F10" s="22">
        <f t="shared" ca="1" si="1"/>
        <v>18000</v>
      </c>
      <c r="G10" s="21">
        <v>5000</v>
      </c>
      <c r="H10" s="22">
        <f t="shared" ca="1" si="2"/>
        <v>45000</v>
      </c>
      <c r="I10" s="21">
        <v>1000</v>
      </c>
      <c r="J10" s="22">
        <f t="shared" ca="1" si="12"/>
        <v>9000</v>
      </c>
      <c r="K10" s="21"/>
      <c r="L10" s="22">
        <f t="shared" ca="1" si="13"/>
        <v>0</v>
      </c>
      <c r="M10" s="21">
        <v>1500</v>
      </c>
      <c r="N10" s="22">
        <f t="shared" ca="1" si="14"/>
        <v>13500</v>
      </c>
      <c r="O10" s="21">
        <v>2000</v>
      </c>
      <c r="P10" s="22">
        <f t="shared" ref="P10:P17" ca="1" si="18">MIN(IFERROR(VLOOKUP($B10,INDIRECT("'"&amp;$B$2&amp;"'!"&amp;"b:bz"),P$7,FALSE),0)+O10,P$6)</f>
        <v>18000</v>
      </c>
      <c r="Q10" s="21">
        <v>400</v>
      </c>
      <c r="R10" s="22">
        <f t="shared" ca="1" si="15"/>
        <v>3600</v>
      </c>
      <c r="S10" s="34" t="s">
        <v>54</v>
      </c>
      <c r="T10" s="22">
        <v>0</v>
      </c>
      <c r="U10" s="22">
        <f t="shared" ca="1" si="3"/>
        <v>44100</v>
      </c>
      <c r="V10" s="18">
        <f t="shared" ca="1" si="4"/>
        <v>-17100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112500</v>
      </c>
      <c r="E11" s="21">
        <f t="shared" si="11"/>
        <v>2500</v>
      </c>
      <c r="F11" s="22">
        <f t="shared" ca="1" si="1"/>
        <v>22500</v>
      </c>
      <c r="G11" s="21">
        <v>5000</v>
      </c>
      <c r="H11" s="22">
        <f t="shared" ca="1" si="2"/>
        <v>45000</v>
      </c>
      <c r="I11" s="21">
        <v>1000</v>
      </c>
      <c r="J11" s="22">
        <f t="shared" ca="1" si="12"/>
        <v>9000</v>
      </c>
      <c r="K11" s="21">
        <v>1000</v>
      </c>
      <c r="L11" s="22">
        <f t="shared" ca="1" si="13"/>
        <v>9000</v>
      </c>
      <c r="M11" s="21"/>
      <c r="N11" s="22">
        <f t="shared" ca="1" si="14"/>
        <v>0</v>
      </c>
      <c r="O11" s="21">
        <v>2000</v>
      </c>
      <c r="P11" s="22">
        <f t="shared" ca="1" si="18"/>
        <v>18000</v>
      </c>
      <c r="Q11" s="21">
        <v>400</v>
      </c>
      <c r="R11" s="22">
        <f t="shared" ca="1" si="15"/>
        <v>3600</v>
      </c>
      <c r="S11" s="34" t="s">
        <v>54</v>
      </c>
      <c r="T11" s="22">
        <v>0</v>
      </c>
      <c r="U11" s="22">
        <f t="shared" ca="1" si="3"/>
        <v>39600</v>
      </c>
      <c r="V11" s="18">
        <f t="shared" ca="1" si="4"/>
        <v>5400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162</v>
      </c>
      <c r="Z11" s="20">
        <f t="shared" ca="1" si="6"/>
        <v>144</v>
      </c>
      <c r="AA11" s="18">
        <f t="shared" ca="1" si="16"/>
        <v>18</v>
      </c>
      <c r="AB11" s="18">
        <f t="shared" ca="1" si="7"/>
        <v>162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135000</v>
      </c>
      <c r="E12" s="21">
        <f t="shared" si="11"/>
        <v>3000</v>
      </c>
      <c r="F12" s="22">
        <f t="shared" ca="1" si="1"/>
        <v>27000</v>
      </c>
      <c r="G12" s="21">
        <v>5000</v>
      </c>
      <c r="H12" s="22">
        <f t="shared" ca="1" si="2"/>
        <v>45000</v>
      </c>
      <c r="I12" s="21">
        <v>1000</v>
      </c>
      <c r="J12" s="22">
        <f t="shared" ca="1" si="12"/>
        <v>9000</v>
      </c>
      <c r="K12" s="21"/>
      <c r="L12" s="22">
        <f t="shared" ca="1" si="13"/>
        <v>0</v>
      </c>
      <c r="M12" s="21">
        <v>1500</v>
      </c>
      <c r="N12" s="22">
        <f t="shared" ca="1" si="14"/>
        <v>13500</v>
      </c>
      <c r="O12" s="21">
        <v>2000</v>
      </c>
      <c r="P12" s="22">
        <f t="shared" ca="1" si="18"/>
        <v>18000</v>
      </c>
      <c r="Q12" s="21">
        <v>400</v>
      </c>
      <c r="R12" s="22">
        <f t="shared" ca="1" si="15"/>
        <v>3600</v>
      </c>
      <c r="S12" s="34" t="s">
        <v>54</v>
      </c>
      <c r="T12" s="22">
        <v>0</v>
      </c>
      <c r="U12" s="22">
        <f t="shared" ca="1" si="3"/>
        <v>44100</v>
      </c>
      <c r="V12" s="18">
        <f t="shared" ca="1" si="4"/>
        <v>18900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567</v>
      </c>
      <c r="Z12" s="20">
        <f t="shared" ca="1" si="6"/>
        <v>504</v>
      </c>
      <c r="AA12" s="18">
        <f t="shared" ca="1" si="16"/>
        <v>63</v>
      </c>
      <c r="AB12" s="18">
        <f t="shared" ca="1" si="7"/>
        <v>567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180000</v>
      </c>
      <c r="E13" s="21">
        <f t="shared" si="11"/>
        <v>4000</v>
      </c>
      <c r="F13" s="22">
        <f t="shared" ca="1" si="1"/>
        <v>36000</v>
      </c>
      <c r="G13" s="21">
        <v>5000</v>
      </c>
      <c r="H13" s="22">
        <f t="shared" ca="1" si="2"/>
        <v>45000</v>
      </c>
      <c r="I13" s="21">
        <v>1000</v>
      </c>
      <c r="J13" s="22">
        <f t="shared" ca="1" si="12"/>
        <v>9000</v>
      </c>
      <c r="K13" s="21">
        <v>1000</v>
      </c>
      <c r="L13" s="22">
        <f t="shared" ca="1" si="13"/>
        <v>9000</v>
      </c>
      <c r="M13" s="21"/>
      <c r="N13" s="22">
        <f t="shared" ca="1" si="14"/>
        <v>0</v>
      </c>
      <c r="O13" s="21">
        <v>2000</v>
      </c>
      <c r="P13" s="22">
        <f t="shared" ca="1" si="18"/>
        <v>18000</v>
      </c>
      <c r="Q13" s="21">
        <v>400</v>
      </c>
      <c r="R13" s="22">
        <f t="shared" ca="1" si="15"/>
        <v>3600</v>
      </c>
      <c r="S13" s="34" t="s">
        <v>54</v>
      </c>
      <c r="T13" s="22">
        <v>0</v>
      </c>
      <c r="U13" s="22">
        <f t="shared" ca="1" si="3"/>
        <v>39600</v>
      </c>
      <c r="V13" s="18">
        <f t="shared" ca="1" si="4"/>
        <v>59400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3420</v>
      </c>
      <c r="Z13" s="20">
        <f t="shared" ca="1" si="6"/>
        <v>2760</v>
      </c>
      <c r="AA13" s="18">
        <f t="shared" ca="1" si="16"/>
        <v>660</v>
      </c>
      <c r="AB13" s="18">
        <f t="shared" ca="1" si="7"/>
        <v>3420</v>
      </c>
      <c r="AC13" s="18">
        <f t="shared" ca="1" si="8"/>
        <v>15340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225000</v>
      </c>
      <c r="E14" s="21">
        <f t="shared" si="11"/>
        <v>5000</v>
      </c>
      <c r="F14" s="22">
        <f t="shared" ca="1" si="1"/>
        <v>45000</v>
      </c>
      <c r="G14" s="21">
        <v>5000</v>
      </c>
      <c r="H14" s="22">
        <f t="shared" ca="1" si="2"/>
        <v>45000</v>
      </c>
      <c r="I14" s="21">
        <v>1000</v>
      </c>
      <c r="J14" s="22">
        <f t="shared" ca="1" si="12"/>
        <v>9000</v>
      </c>
      <c r="K14" s="21"/>
      <c r="L14" s="22">
        <f t="shared" ca="1" si="13"/>
        <v>0</v>
      </c>
      <c r="M14" s="21">
        <v>1500</v>
      </c>
      <c r="N14" s="22">
        <f t="shared" ca="1" si="14"/>
        <v>13500</v>
      </c>
      <c r="O14" s="21">
        <v>2000</v>
      </c>
      <c r="P14" s="22">
        <f t="shared" ca="1" si="18"/>
        <v>18000</v>
      </c>
      <c r="Q14" s="21">
        <v>400</v>
      </c>
      <c r="R14" s="22">
        <f t="shared" ca="1" si="15"/>
        <v>3600</v>
      </c>
      <c r="S14" s="34" t="s">
        <v>54</v>
      </c>
      <c r="T14" s="22">
        <v>0</v>
      </c>
      <c r="U14" s="22">
        <f t="shared" ca="1" si="3"/>
        <v>44100</v>
      </c>
      <c r="V14" s="18">
        <f t="shared" ca="1" si="4"/>
        <v>90900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6570</v>
      </c>
      <c r="Z14" s="20">
        <f t="shared" ca="1" si="6"/>
        <v>5560</v>
      </c>
      <c r="AA14" s="18">
        <f t="shared" ca="1" si="16"/>
        <v>1010</v>
      </c>
      <c r="AB14" s="18">
        <f t="shared" ca="1" si="7"/>
        <v>6570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270000</v>
      </c>
      <c r="E15" s="21">
        <f t="shared" si="11"/>
        <v>6000</v>
      </c>
      <c r="F15" s="22">
        <f t="shared" ca="1" si="1"/>
        <v>54000</v>
      </c>
      <c r="G15" s="21">
        <v>5000</v>
      </c>
      <c r="H15" s="22">
        <f t="shared" ca="1" si="2"/>
        <v>45000</v>
      </c>
      <c r="I15" s="21">
        <v>1000</v>
      </c>
      <c r="J15" s="22">
        <f t="shared" ca="1" si="12"/>
        <v>9000</v>
      </c>
      <c r="K15" s="21">
        <v>1000</v>
      </c>
      <c r="L15" s="22">
        <f t="shared" ca="1" si="13"/>
        <v>9000</v>
      </c>
      <c r="M15" s="21"/>
      <c r="N15" s="22">
        <f t="shared" ca="1" si="14"/>
        <v>0</v>
      </c>
      <c r="O15" s="21">
        <v>2000</v>
      </c>
      <c r="P15" s="22">
        <f t="shared" ca="1" si="18"/>
        <v>18000</v>
      </c>
      <c r="Q15" s="21">
        <v>400</v>
      </c>
      <c r="R15" s="22">
        <f t="shared" ca="1" si="15"/>
        <v>3600</v>
      </c>
      <c r="S15" s="34" t="s">
        <v>54</v>
      </c>
      <c r="T15" s="22">
        <v>0</v>
      </c>
      <c r="U15" s="22">
        <f t="shared" ca="1" si="3"/>
        <v>39600</v>
      </c>
      <c r="V15" s="18">
        <f t="shared" ca="1" si="4"/>
        <v>131400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10620</v>
      </c>
      <c r="Z15" s="20">
        <f t="shared" ca="1" si="6"/>
        <v>9160</v>
      </c>
      <c r="AA15" s="18">
        <f t="shared" ca="1" si="16"/>
        <v>1460</v>
      </c>
      <c r="AB15" s="18">
        <f t="shared" ca="1" si="7"/>
        <v>10620</v>
      </c>
      <c r="AC15" s="18">
        <f t="shared" ca="1" si="8"/>
        <v>22540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315000</v>
      </c>
      <c r="E16" s="21">
        <f t="shared" si="11"/>
        <v>7000</v>
      </c>
      <c r="F16" s="22">
        <f t="shared" ca="1" si="1"/>
        <v>63000</v>
      </c>
      <c r="G16" s="21">
        <v>5000</v>
      </c>
      <c r="H16" s="22">
        <f t="shared" ca="1" si="2"/>
        <v>45000</v>
      </c>
      <c r="I16" s="21">
        <v>1000</v>
      </c>
      <c r="J16" s="22">
        <f t="shared" ca="1" si="12"/>
        <v>9000</v>
      </c>
      <c r="K16" s="21"/>
      <c r="L16" s="22">
        <f t="shared" ca="1" si="13"/>
        <v>0</v>
      </c>
      <c r="M16" s="21">
        <v>1500</v>
      </c>
      <c r="N16" s="22">
        <f t="shared" ca="1" si="14"/>
        <v>13500</v>
      </c>
      <c r="O16" s="21">
        <v>2000</v>
      </c>
      <c r="P16" s="22">
        <f t="shared" ca="1" si="18"/>
        <v>18000</v>
      </c>
      <c r="Q16" s="21">
        <v>400</v>
      </c>
      <c r="R16" s="22">
        <f t="shared" ca="1" si="15"/>
        <v>3600</v>
      </c>
      <c r="S16" s="34" t="s">
        <v>54</v>
      </c>
      <c r="T16" s="22">
        <v>0</v>
      </c>
      <c r="U16" s="22">
        <f t="shared" ca="1" si="3"/>
        <v>44100</v>
      </c>
      <c r="V16" s="18">
        <f t="shared" ca="1" si="4"/>
        <v>162900</v>
      </c>
      <c r="W16" s="19">
        <f ca="1">VLOOKUP($V16,税率!$B$4:$F$10,4,TRUE)</f>
        <v>0.2</v>
      </c>
      <c r="X16" s="18">
        <f ca="1">VLOOKUP($V16,税率!$B$4:$F$10,5,TRUE)</f>
        <v>16920</v>
      </c>
      <c r="Y16" s="18">
        <f t="shared" ca="1" si="5"/>
        <v>15660</v>
      </c>
      <c r="Z16" s="20">
        <f t="shared" ca="1" si="6"/>
        <v>12040</v>
      </c>
      <c r="AA16" s="18">
        <f t="shared" ca="1" si="16"/>
        <v>3620</v>
      </c>
      <c r="AB16" s="18">
        <f t="shared" ca="1" si="7"/>
        <v>15660</v>
      </c>
      <c r="AC16" s="18">
        <f t="shared" ca="1" si="8"/>
        <v>24380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360000</v>
      </c>
      <c r="E17" s="21">
        <f t="shared" si="11"/>
        <v>8000</v>
      </c>
      <c r="F17" s="22">
        <f t="shared" ca="1" si="1"/>
        <v>72000</v>
      </c>
      <c r="G17" s="21">
        <v>5000</v>
      </c>
      <c r="H17" s="22">
        <f t="shared" ca="1" si="2"/>
        <v>45000</v>
      </c>
      <c r="I17" s="21">
        <v>1000</v>
      </c>
      <c r="J17" s="22">
        <f t="shared" ca="1" si="12"/>
        <v>9000</v>
      </c>
      <c r="K17" s="21">
        <v>1000</v>
      </c>
      <c r="L17" s="22">
        <f t="shared" ca="1" si="13"/>
        <v>9000</v>
      </c>
      <c r="M17" s="21"/>
      <c r="N17" s="22">
        <f t="shared" ca="1" si="14"/>
        <v>0</v>
      </c>
      <c r="O17" s="21">
        <v>2000</v>
      </c>
      <c r="P17" s="22">
        <f t="shared" ca="1" si="18"/>
        <v>18000</v>
      </c>
      <c r="Q17" s="21">
        <v>400</v>
      </c>
      <c r="R17" s="22">
        <f t="shared" ca="1" si="15"/>
        <v>3600</v>
      </c>
      <c r="S17" s="34" t="s">
        <v>54</v>
      </c>
      <c r="T17" s="22">
        <v>0</v>
      </c>
      <c r="U17" s="22">
        <f t="shared" ca="1" si="3"/>
        <v>39600</v>
      </c>
      <c r="V17" s="18">
        <f t="shared" ca="1" si="4"/>
        <v>203400</v>
      </c>
      <c r="W17" s="19">
        <f ca="1">VLOOKUP($V17,税率!$B$4:$F$10,4,TRUE)</f>
        <v>0.2</v>
      </c>
      <c r="X17" s="18">
        <f ca="1">VLOOKUP($V17,税率!$B$4:$F$10,5,TRUE)</f>
        <v>16920</v>
      </c>
      <c r="Y17" s="18">
        <f t="shared" ca="1" si="5"/>
        <v>23760</v>
      </c>
      <c r="Z17" s="20">
        <f t="shared" ca="1" si="6"/>
        <v>19240</v>
      </c>
      <c r="AA17" s="18">
        <f t="shared" ca="1" si="16"/>
        <v>4520</v>
      </c>
      <c r="AB17" s="18">
        <f t="shared" ca="1" si="7"/>
        <v>23760</v>
      </c>
      <c r="AC17" s="18">
        <f t="shared" ca="1" si="8"/>
        <v>27480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180000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45000</v>
      </c>
      <c r="I22" s="21">
        <v>1000</v>
      </c>
      <c r="J22" s="22">
        <f t="shared" ref="J22:J26" ca="1" si="20">MIN(IFERROR(VLOOKUP($B22,INDIRECT("'"&amp;$B$2&amp;"'!"&amp;"b:bz"),J$7,FALSE),0)+I22,J$6)</f>
        <v>9000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13500</v>
      </c>
      <c r="O22" s="21">
        <v>2000</v>
      </c>
      <c r="P22" s="22">
        <f t="shared" ref="P22:P26" ca="1" si="23">MIN(IFERROR(VLOOKUP($B22,INDIRECT("'"&amp;$B$2&amp;"'!"&amp;"b:bz"),P$7,FALSE),0)+O22,P$6)</f>
        <v>18000</v>
      </c>
      <c r="Q22" s="21">
        <v>400</v>
      </c>
      <c r="R22" s="22">
        <f ca="1">MIN(IFERROR(VLOOKUP($B22,INDIRECT("'"&amp;$B$2&amp;"'!"&amp;"b:bz"),R$7,FALSE),0)+Q22,4800)</f>
        <v>3600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44100</v>
      </c>
      <c r="V22" s="18">
        <f ca="1">D22-F22-H22-U22</f>
        <v>90900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7300</v>
      </c>
      <c r="Z22" s="20">
        <f ca="1">IFERROR(VLOOKUP($B22,INDIRECT("'"&amp;$B$2&amp;"'!"&amp;"b:bz"),Z$7,FALSE),0)</f>
        <v>6177.7777777777792</v>
      </c>
      <c r="AA22" s="18">
        <f t="shared" ref="AA22:AA26" ca="1" si="25">MAX(Y22-Z22,0)</f>
        <v>1122.2222222222208</v>
      </c>
      <c r="AB22" s="18">
        <f ca="1">Z22+AA22</f>
        <v>7300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225000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45000</v>
      </c>
      <c r="I23" s="21">
        <v>1000</v>
      </c>
      <c r="J23" s="22">
        <f t="shared" ca="1" si="20"/>
        <v>9000</v>
      </c>
      <c r="K23" s="21">
        <v>1000</v>
      </c>
      <c r="L23" s="22">
        <f t="shared" ca="1" si="21"/>
        <v>9000</v>
      </c>
      <c r="M23" s="21"/>
      <c r="N23" s="22">
        <f t="shared" ca="1" si="22"/>
        <v>0</v>
      </c>
      <c r="O23" s="21">
        <v>2000</v>
      </c>
      <c r="P23" s="22">
        <f t="shared" ca="1" si="23"/>
        <v>18000</v>
      </c>
      <c r="Q23" s="21">
        <v>400</v>
      </c>
      <c r="R23" s="22">
        <f t="shared" ref="R23:R26" ca="1" si="27">MIN(IFERROR(VLOOKUP($B23,INDIRECT("'"&amp;$B$2&amp;"'!"&amp;"b:bz"),R$7,FALSE),0)+Q23,R$6)</f>
        <v>3600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39600</v>
      </c>
      <c r="V23" s="18">
        <f t="shared" ref="V23:V26" ca="1" si="28">D23-F23-H23-U23</f>
        <v>140400</v>
      </c>
      <c r="W23" s="19">
        <f ca="1">IF(V23&lt;=0,0,VLOOKUP(V23,税率!$B$26:$F$32,4,TRUE))</f>
        <v>0.2</v>
      </c>
      <c r="X23" s="18">
        <f ca="1">IF(V23&lt;=0,0,VLOOKUP(V23,税率!$B$26:$F$32,5,TRUE))</f>
        <v>16920</v>
      </c>
      <c r="Y23" s="18">
        <f t="shared" ref="Y23:Y26" ca="1" si="29">(V23-X23)/(1-W23)*W23-X23</f>
        <v>13950</v>
      </c>
      <c r="Z23" s="20">
        <f ca="1">IFERROR(VLOOKUP($B23,INDIRECT("'"&amp;$B$2&amp;"'!"&amp;"b:bz"),Z$7,FALSE),0)</f>
        <v>11066.666666666666</v>
      </c>
      <c r="AA23" s="18">
        <f t="shared" ca="1" si="25"/>
        <v>2883.3333333333339</v>
      </c>
      <c r="AB23" s="18">
        <f ca="1">Z23+AA23</f>
        <v>13950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270000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45000</v>
      </c>
      <c r="I24" s="21">
        <v>1000</v>
      </c>
      <c r="J24" s="22">
        <f t="shared" ca="1" si="20"/>
        <v>9000</v>
      </c>
      <c r="K24" s="21"/>
      <c r="L24" s="22">
        <f t="shared" ca="1" si="21"/>
        <v>0</v>
      </c>
      <c r="M24" s="21">
        <v>1500</v>
      </c>
      <c r="N24" s="22">
        <f t="shared" ca="1" si="22"/>
        <v>13500</v>
      </c>
      <c r="O24" s="21">
        <v>2000</v>
      </c>
      <c r="P24" s="22">
        <f t="shared" ca="1" si="23"/>
        <v>18000</v>
      </c>
      <c r="Q24" s="21">
        <v>400</v>
      </c>
      <c r="R24" s="22">
        <f t="shared" ca="1" si="27"/>
        <v>3600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44100</v>
      </c>
      <c r="V24" s="18">
        <f t="shared" ca="1" si="28"/>
        <v>180900</v>
      </c>
      <c r="W24" s="19">
        <f ca="1">IF(V24&lt;=0,0,VLOOKUP(V24,税率!$B$26:$F$32,4,TRUE))</f>
        <v>0.2</v>
      </c>
      <c r="X24" s="18">
        <f ca="1">IF(V24&lt;=0,0,VLOOKUP(V24,税率!$B$26:$F$32,5,TRUE))</f>
        <v>16920</v>
      </c>
      <c r="Y24" s="18">
        <f t="shared" ca="1" si="29"/>
        <v>24075</v>
      </c>
      <c r="Z24" s="20">
        <f ca="1">IFERROR(VLOOKUP($B24,INDIRECT("'"&amp;$B$2&amp;"'!"&amp;"b:bz"),Z$7,FALSE),0)</f>
        <v>19050</v>
      </c>
      <c r="AA24" s="18">
        <f t="shared" ca="1" si="25"/>
        <v>5025</v>
      </c>
      <c r="AB24" s="18">
        <f ca="1">Z24+AA24</f>
        <v>24075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315000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45000</v>
      </c>
      <c r="I25" s="21">
        <v>1000</v>
      </c>
      <c r="J25" s="22">
        <f t="shared" ca="1" si="20"/>
        <v>9000</v>
      </c>
      <c r="K25" s="21">
        <v>1000</v>
      </c>
      <c r="L25" s="22">
        <f t="shared" ca="1" si="21"/>
        <v>9000</v>
      </c>
      <c r="M25" s="21"/>
      <c r="N25" s="22">
        <f t="shared" ca="1" si="22"/>
        <v>0</v>
      </c>
      <c r="O25" s="21">
        <v>2000</v>
      </c>
      <c r="P25" s="22">
        <f t="shared" ca="1" si="23"/>
        <v>18000</v>
      </c>
      <c r="Q25" s="21">
        <v>400</v>
      </c>
      <c r="R25" s="22">
        <f t="shared" ca="1" si="27"/>
        <v>3600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39600</v>
      </c>
      <c r="V25" s="18">
        <f t="shared" ca="1" si="28"/>
        <v>230400</v>
      </c>
      <c r="W25" s="19">
        <f ca="1">IF(V25&lt;=0,0,VLOOKUP(V25,税率!$B$26:$F$32,4,TRUE))</f>
        <v>0.2</v>
      </c>
      <c r="X25" s="18">
        <f ca="1">IF(V25&lt;=0,0,VLOOKUP(V25,税率!$B$26:$F$32,5,TRUE))</f>
        <v>16920</v>
      </c>
      <c r="Y25" s="18">
        <f t="shared" ca="1" si="29"/>
        <v>36450</v>
      </c>
      <c r="Z25" s="20">
        <f ca="1">IFERROR(VLOOKUP($B25,INDIRECT("'"&amp;$B$2&amp;"'!"&amp;"b:bz"),Z$7,FALSE),0)</f>
        <v>30050</v>
      </c>
      <c r="AA25" s="18">
        <f t="shared" ca="1" si="25"/>
        <v>6400</v>
      </c>
      <c r="AB25" s="18">
        <f ca="1">Z25+AA25</f>
        <v>36450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360000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45000</v>
      </c>
      <c r="I26" s="21">
        <v>1000</v>
      </c>
      <c r="J26" s="22">
        <f t="shared" ca="1" si="20"/>
        <v>9000</v>
      </c>
      <c r="K26" s="21"/>
      <c r="L26" s="22">
        <f t="shared" ca="1" si="21"/>
        <v>0</v>
      </c>
      <c r="M26" s="21">
        <v>1500</v>
      </c>
      <c r="N26" s="22">
        <f t="shared" ca="1" si="22"/>
        <v>13500</v>
      </c>
      <c r="O26" s="21">
        <v>2000</v>
      </c>
      <c r="P26" s="22">
        <f t="shared" ca="1" si="23"/>
        <v>18000</v>
      </c>
      <c r="Q26" s="21">
        <v>400</v>
      </c>
      <c r="R26" s="22">
        <f t="shared" ca="1" si="27"/>
        <v>3600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44100</v>
      </c>
      <c r="V26" s="18">
        <f t="shared" ca="1" si="28"/>
        <v>270900</v>
      </c>
      <c r="W26" s="19">
        <f ca="1">IF(V26&lt;=0,0,VLOOKUP(V26,税率!$B$26:$F$32,4,TRUE))</f>
        <v>0.25</v>
      </c>
      <c r="X26" s="18">
        <f ca="1">IF(V26&lt;=0,0,VLOOKUP(V26,税率!$B$26:$F$32,5,TRUE))</f>
        <v>31920</v>
      </c>
      <c r="Y26" s="18">
        <f t="shared" ca="1" si="29"/>
        <v>47740</v>
      </c>
      <c r="Z26" s="20">
        <f ca="1">IFERROR(VLOOKUP($B26,INDIRECT("'"&amp;$B$2&amp;"'!"&amp;"b:bz"),Z$7,FALSE),0)</f>
        <v>39050</v>
      </c>
      <c r="AA26" s="18">
        <f t="shared" ca="1" si="25"/>
        <v>8690</v>
      </c>
      <c r="AB26" s="18">
        <f ca="1">Z26+AA26</f>
        <v>47740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138" priority="32">
      <formula>ISODD($A8)</formula>
    </cfRule>
  </conditionalFormatting>
  <conditionalFormatting sqref="D8:D17">
    <cfRule type="expression" dxfId="137" priority="31">
      <formula>ISODD($A8)</formula>
    </cfRule>
  </conditionalFormatting>
  <conditionalFormatting sqref="D22">
    <cfRule type="expression" dxfId="136" priority="30">
      <formula>ISODD($A22)</formula>
    </cfRule>
  </conditionalFormatting>
  <conditionalFormatting sqref="W22:Y22">
    <cfRule type="expression" dxfId="135" priority="29">
      <formula>ISODD($A22)</formula>
    </cfRule>
  </conditionalFormatting>
  <conditionalFormatting sqref="E23:H25 Z23:Z25 A23:C25 R23:V25 AB23:AC25">
    <cfRule type="expression" dxfId="134" priority="28">
      <formula>ISODD($A23)</formula>
    </cfRule>
  </conditionalFormatting>
  <conditionalFormatting sqref="D23:D25">
    <cfRule type="expression" dxfId="133" priority="27">
      <formula>ISODD($A23)</formula>
    </cfRule>
  </conditionalFormatting>
  <conditionalFormatting sqref="W23:Y25">
    <cfRule type="expression" dxfId="132" priority="26">
      <formula>ISODD($A23)</formula>
    </cfRule>
  </conditionalFormatting>
  <conditionalFormatting sqref="A26:B26 E26:H26 Z26 R26:V26 AB26:AC26">
    <cfRule type="expression" dxfId="131" priority="25">
      <formula>ISODD($A26)</formula>
    </cfRule>
  </conditionalFormatting>
  <conditionalFormatting sqref="D26">
    <cfRule type="expression" dxfId="130" priority="24">
      <formula>ISODD($A26)</formula>
    </cfRule>
  </conditionalFormatting>
  <conditionalFormatting sqref="W26:Y26">
    <cfRule type="expression" dxfId="129" priority="23">
      <formula>ISODD($A26)</formula>
    </cfRule>
  </conditionalFormatting>
  <conditionalFormatting sqref="C26">
    <cfRule type="expression" dxfId="128" priority="22">
      <formula>ISODD($A26)</formula>
    </cfRule>
  </conditionalFormatting>
  <conditionalFormatting sqref="P22 P8:P17">
    <cfRule type="expression" dxfId="127" priority="21">
      <formula>ISODD($A8)</formula>
    </cfRule>
  </conditionalFormatting>
  <conditionalFormatting sqref="P23:P25">
    <cfRule type="expression" dxfId="126" priority="20">
      <formula>ISODD($A23)</formula>
    </cfRule>
  </conditionalFormatting>
  <conditionalFormatting sqref="P26">
    <cfRule type="expression" dxfId="125" priority="19">
      <formula>ISODD($A26)</formula>
    </cfRule>
  </conditionalFormatting>
  <conditionalFormatting sqref="N8:N17">
    <cfRule type="expression" dxfId="124" priority="18">
      <formula>ISODD($A8)</formula>
    </cfRule>
  </conditionalFormatting>
  <conditionalFormatting sqref="L8:L17">
    <cfRule type="expression" dxfId="123" priority="17">
      <formula>ISODD($A8)</formula>
    </cfRule>
  </conditionalFormatting>
  <conditionalFormatting sqref="J8:J17">
    <cfRule type="expression" dxfId="122" priority="16">
      <formula>ISODD($A8)</formula>
    </cfRule>
  </conditionalFormatting>
  <conditionalFormatting sqref="K8:K17 K22">
    <cfRule type="expression" dxfId="121" priority="15">
      <formula>ISODD($A8)</formula>
    </cfRule>
  </conditionalFormatting>
  <conditionalFormatting sqref="M8:M17">
    <cfRule type="expression" dxfId="120" priority="14">
      <formula>ISODD($A8)</formula>
    </cfRule>
  </conditionalFormatting>
  <conditionalFormatting sqref="Q8:Q17">
    <cfRule type="expression" dxfId="119" priority="12">
      <formula>ISODD($A8)</formula>
    </cfRule>
  </conditionalFormatting>
  <conditionalFormatting sqref="O8:O17">
    <cfRule type="expression" dxfId="118" priority="13">
      <formula>ISODD($A8)</formula>
    </cfRule>
  </conditionalFormatting>
  <conditionalFormatting sqref="Q22:Q26">
    <cfRule type="expression" dxfId="117" priority="11">
      <formula>ISODD($A22)</formula>
    </cfRule>
  </conditionalFormatting>
  <conditionalFormatting sqref="O22:O26">
    <cfRule type="expression" dxfId="116" priority="10">
      <formula>ISODD($A22)</formula>
    </cfRule>
  </conditionalFormatting>
  <conditionalFormatting sqref="I8:I17 I22">
    <cfRule type="expression" dxfId="115" priority="8">
      <formula>ISODD($A8)</formula>
    </cfRule>
  </conditionalFormatting>
  <conditionalFormatting sqref="I23:I26">
    <cfRule type="expression" dxfId="114" priority="7">
      <formula>ISODD($A23)</formula>
    </cfRule>
  </conditionalFormatting>
  <conditionalFormatting sqref="M22:M26">
    <cfRule type="expression" dxfId="113" priority="6">
      <formula>ISODD($A22)</formula>
    </cfRule>
  </conditionalFormatting>
  <conditionalFormatting sqref="K23:K26">
    <cfRule type="expression" dxfId="112" priority="9">
      <formula>ISODD($A23)</formula>
    </cfRule>
  </conditionalFormatting>
  <conditionalFormatting sqref="N22:N26">
    <cfRule type="expression" dxfId="111" priority="5">
      <formula>ISODD($A22)</formula>
    </cfRule>
  </conditionalFormatting>
  <conditionalFormatting sqref="L22:L26">
    <cfRule type="expression" dxfId="110" priority="4">
      <formula>ISODD($A22)</formula>
    </cfRule>
  </conditionalFormatting>
  <conditionalFormatting sqref="J22:J26">
    <cfRule type="expression" dxfId="109" priority="3">
      <formula>ISODD($A22)</formula>
    </cfRule>
  </conditionalFormatting>
  <conditionalFormatting sqref="AA22:AA26">
    <cfRule type="expression" dxfId="108" priority="2">
      <formula>ISODD($A22)</formula>
    </cfRule>
  </conditionalFormatting>
  <conditionalFormatting sqref="AD22:AD26">
    <cfRule type="expression" dxfId="107" priority="1">
      <formula>ISODD($A22)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C2E-B664-497E-8506-6AFB86DBA7D2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10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9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50000</v>
      </c>
      <c r="E8" s="21">
        <f>C8*0.2</f>
        <v>1000</v>
      </c>
      <c r="F8" s="22">
        <f t="shared" ref="F8:F17" ca="1" si="1">IFERROR(VLOOKUP($B8,INDIRECT("'"&amp;$B$2&amp;"'!"&amp;"b:bz"),F$7,FALSE),0)+E8</f>
        <v>10000</v>
      </c>
      <c r="G8" s="21">
        <v>5000</v>
      </c>
      <c r="H8" s="22">
        <f t="shared" ref="H8:H17" ca="1" si="2">IFERROR(VLOOKUP($B8,INDIRECT("'"&amp;$B$2&amp;"'!"&amp;"b:bz"),H$7,FALSE),0)+G8</f>
        <v>50000</v>
      </c>
      <c r="I8" s="21">
        <v>1000</v>
      </c>
      <c r="J8" s="22">
        <f ca="1">MIN(IFERROR(VLOOKUP($B8,INDIRECT("'"&amp;$B$2&amp;"'!"&amp;"b:bz"),J$7,FALSE),0)+I8,J$6)</f>
        <v>10000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15000</v>
      </c>
      <c r="O8" s="21">
        <v>2000</v>
      </c>
      <c r="P8" s="22">
        <f ca="1">MIN(IFERROR(VLOOKUP($B8,INDIRECT("'"&amp;$B$2&amp;"'!"&amp;"b:bz"),P$7,FALSE),0)+O8,P$6)</f>
        <v>20000</v>
      </c>
      <c r="Q8" s="21">
        <v>400</v>
      </c>
      <c r="R8" s="22">
        <f ca="1">MIN(IFERROR(VLOOKUP($B8,INDIRECT("'"&amp;$B$2&amp;"'!"&amp;"b:bz"),R$7,FALSE),0)+Q8,R$6)</f>
        <v>4000</v>
      </c>
      <c r="S8" s="98" t="s">
        <v>54</v>
      </c>
      <c r="T8" s="22">
        <v>0</v>
      </c>
      <c r="U8" s="22">
        <f t="shared" ref="U8:U17" ca="1" si="3">J8+L8+N8+P8+R8+T8</f>
        <v>49000</v>
      </c>
      <c r="V8" s="18">
        <f t="shared" ref="V8:V17" ca="1" si="4">D8-F8-H8-U8</f>
        <v>-59000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75000</v>
      </c>
      <c r="E9" s="21">
        <f t="shared" ref="E9:E17" si="11">C9*0.2</f>
        <v>1500</v>
      </c>
      <c r="F9" s="22">
        <f t="shared" ca="1" si="1"/>
        <v>15000</v>
      </c>
      <c r="G9" s="21">
        <v>5000</v>
      </c>
      <c r="H9" s="22">
        <f t="shared" ca="1" si="2"/>
        <v>50000</v>
      </c>
      <c r="I9" s="21">
        <v>1000</v>
      </c>
      <c r="J9" s="22">
        <f t="shared" ref="J9:J17" ca="1" si="12">MIN(IFERROR(VLOOKUP($B9,INDIRECT("'"&amp;$B$2&amp;"'!"&amp;"b:bz"),J$7,FALSE),0)+I9,J$6)</f>
        <v>10000</v>
      </c>
      <c r="K9" s="21">
        <v>1000</v>
      </c>
      <c r="L9" s="22">
        <f t="shared" ref="L9:L17" ca="1" si="13">MIN(IFERROR(VLOOKUP($B9,INDIRECT("'"&amp;$B$2&amp;"'!"&amp;"b:bz"),L$7,FALSE),0)+K9,L$6)</f>
        <v>10000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20000</v>
      </c>
      <c r="Q9" s="21">
        <v>400</v>
      </c>
      <c r="R9" s="22">
        <f t="shared" ref="R9:R17" ca="1" si="15">MIN(IFERROR(VLOOKUP($B9,INDIRECT("'"&amp;$B$2&amp;"'!"&amp;"b:bz"),R$7,FALSE),0)+Q9,R$6)</f>
        <v>4000</v>
      </c>
      <c r="S9" s="34" t="s">
        <v>54</v>
      </c>
      <c r="T9" s="22">
        <v>0</v>
      </c>
      <c r="U9" s="22">
        <f t="shared" ca="1" si="3"/>
        <v>44000</v>
      </c>
      <c r="V9" s="18">
        <f t="shared" ca="1" si="4"/>
        <v>-34000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100000</v>
      </c>
      <c r="E10" s="21">
        <f t="shared" si="11"/>
        <v>2000</v>
      </c>
      <c r="F10" s="22">
        <f t="shared" ca="1" si="1"/>
        <v>20000</v>
      </c>
      <c r="G10" s="21">
        <v>5000</v>
      </c>
      <c r="H10" s="22">
        <f t="shared" ca="1" si="2"/>
        <v>50000</v>
      </c>
      <c r="I10" s="21">
        <v>1000</v>
      </c>
      <c r="J10" s="22">
        <f t="shared" ca="1" si="12"/>
        <v>10000</v>
      </c>
      <c r="K10" s="21"/>
      <c r="L10" s="22">
        <f t="shared" ca="1" si="13"/>
        <v>0</v>
      </c>
      <c r="M10" s="21">
        <v>1500</v>
      </c>
      <c r="N10" s="22">
        <f t="shared" ca="1" si="14"/>
        <v>15000</v>
      </c>
      <c r="O10" s="21">
        <v>2000</v>
      </c>
      <c r="P10" s="22">
        <f t="shared" ref="P10:P17" ca="1" si="18">MIN(IFERROR(VLOOKUP($B10,INDIRECT("'"&amp;$B$2&amp;"'!"&amp;"b:bz"),P$7,FALSE),0)+O10,P$6)</f>
        <v>20000</v>
      </c>
      <c r="Q10" s="21">
        <v>400</v>
      </c>
      <c r="R10" s="22">
        <f t="shared" ca="1" si="15"/>
        <v>4000</v>
      </c>
      <c r="S10" s="34" t="s">
        <v>54</v>
      </c>
      <c r="T10" s="22">
        <v>0</v>
      </c>
      <c r="U10" s="22">
        <f t="shared" ca="1" si="3"/>
        <v>49000</v>
      </c>
      <c r="V10" s="18">
        <f t="shared" ca="1" si="4"/>
        <v>-19000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125000</v>
      </c>
      <c r="E11" s="21">
        <f t="shared" si="11"/>
        <v>2500</v>
      </c>
      <c r="F11" s="22">
        <f t="shared" ca="1" si="1"/>
        <v>25000</v>
      </c>
      <c r="G11" s="21">
        <v>5000</v>
      </c>
      <c r="H11" s="22">
        <f t="shared" ca="1" si="2"/>
        <v>50000</v>
      </c>
      <c r="I11" s="21">
        <v>1000</v>
      </c>
      <c r="J11" s="22">
        <f t="shared" ca="1" si="12"/>
        <v>10000</v>
      </c>
      <c r="K11" s="21">
        <v>1000</v>
      </c>
      <c r="L11" s="22">
        <f t="shared" ca="1" si="13"/>
        <v>10000</v>
      </c>
      <c r="M11" s="21"/>
      <c r="N11" s="22">
        <f t="shared" ca="1" si="14"/>
        <v>0</v>
      </c>
      <c r="O11" s="21">
        <v>2000</v>
      </c>
      <c r="P11" s="22">
        <f t="shared" ca="1" si="18"/>
        <v>20000</v>
      </c>
      <c r="Q11" s="21">
        <v>400</v>
      </c>
      <c r="R11" s="22">
        <f t="shared" ca="1" si="15"/>
        <v>4000</v>
      </c>
      <c r="S11" s="34" t="s">
        <v>54</v>
      </c>
      <c r="T11" s="22">
        <v>0</v>
      </c>
      <c r="U11" s="22">
        <f t="shared" ca="1" si="3"/>
        <v>44000</v>
      </c>
      <c r="V11" s="18">
        <f t="shared" ca="1" si="4"/>
        <v>6000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180</v>
      </c>
      <c r="Z11" s="20">
        <f t="shared" ca="1" si="6"/>
        <v>162</v>
      </c>
      <c r="AA11" s="18">
        <f t="shared" ca="1" si="16"/>
        <v>18</v>
      </c>
      <c r="AB11" s="18">
        <f t="shared" ca="1" si="7"/>
        <v>180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150000</v>
      </c>
      <c r="E12" s="21">
        <f t="shared" si="11"/>
        <v>3000</v>
      </c>
      <c r="F12" s="22">
        <f t="shared" ca="1" si="1"/>
        <v>30000</v>
      </c>
      <c r="G12" s="21">
        <v>5000</v>
      </c>
      <c r="H12" s="22">
        <f t="shared" ca="1" si="2"/>
        <v>50000</v>
      </c>
      <c r="I12" s="21">
        <v>1000</v>
      </c>
      <c r="J12" s="22">
        <f t="shared" ca="1" si="12"/>
        <v>10000</v>
      </c>
      <c r="K12" s="21"/>
      <c r="L12" s="22">
        <f t="shared" ca="1" si="13"/>
        <v>0</v>
      </c>
      <c r="M12" s="21">
        <v>1500</v>
      </c>
      <c r="N12" s="22">
        <f t="shared" ca="1" si="14"/>
        <v>15000</v>
      </c>
      <c r="O12" s="21">
        <v>2000</v>
      </c>
      <c r="P12" s="22">
        <f t="shared" ca="1" si="18"/>
        <v>20000</v>
      </c>
      <c r="Q12" s="21">
        <v>400</v>
      </c>
      <c r="R12" s="22">
        <f t="shared" ca="1" si="15"/>
        <v>4000</v>
      </c>
      <c r="S12" s="34" t="s">
        <v>54</v>
      </c>
      <c r="T12" s="22">
        <v>0</v>
      </c>
      <c r="U12" s="22">
        <f t="shared" ca="1" si="3"/>
        <v>49000</v>
      </c>
      <c r="V12" s="18">
        <f t="shared" ca="1" si="4"/>
        <v>21000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630</v>
      </c>
      <c r="Z12" s="20">
        <f t="shared" ca="1" si="6"/>
        <v>567</v>
      </c>
      <c r="AA12" s="18">
        <f t="shared" ca="1" si="16"/>
        <v>63</v>
      </c>
      <c r="AB12" s="18">
        <f t="shared" ca="1" si="7"/>
        <v>630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200000</v>
      </c>
      <c r="E13" s="21">
        <f t="shared" si="11"/>
        <v>4000</v>
      </c>
      <c r="F13" s="22">
        <f t="shared" ca="1" si="1"/>
        <v>40000</v>
      </c>
      <c r="G13" s="21">
        <v>5000</v>
      </c>
      <c r="H13" s="22">
        <f t="shared" ca="1" si="2"/>
        <v>50000</v>
      </c>
      <c r="I13" s="21">
        <v>1000</v>
      </c>
      <c r="J13" s="22">
        <f t="shared" ca="1" si="12"/>
        <v>10000</v>
      </c>
      <c r="K13" s="21">
        <v>1000</v>
      </c>
      <c r="L13" s="22">
        <f t="shared" ca="1" si="13"/>
        <v>10000</v>
      </c>
      <c r="M13" s="21"/>
      <c r="N13" s="22">
        <f t="shared" ca="1" si="14"/>
        <v>0</v>
      </c>
      <c r="O13" s="21">
        <v>2000</v>
      </c>
      <c r="P13" s="22">
        <f t="shared" ca="1" si="18"/>
        <v>20000</v>
      </c>
      <c r="Q13" s="21">
        <v>400</v>
      </c>
      <c r="R13" s="22">
        <f t="shared" ca="1" si="15"/>
        <v>4000</v>
      </c>
      <c r="S13" s="34" t="s">
        <v>54</v>
      </c>
      <c r="T13" s="22">
        <v>0</v>
      </c>
      <c r="U13" s="22">
        <f t="shared" ca="1" si="3"/>
        <v>44000</v>
      </c>
      <c r="V13" s="18">
        <f t="shared" ca="1" si="4"/>
        <v>66000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4080</v>
      </c>
      <c r="Z13" s="20">
        <f t="shared" ca="1" si="6"/>
        <v>3420</v>
      </c>
      <c r="AA13" s="18">
        <f t="shared" ca="1" si="16"/>
        <v>660</v>
      </c>
      <c r="AB13" s="18">
        <f t="shared" ca="1" si="7"/>
        <v>4080</v>
      </c>
      <c r="AC13" s="18">
        <f t="shared" ca="1" si="8"/>
        <v>15340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250000</v>
      </c>
      <c r="E14" s="21">
        <f t="shared" si="11"/>
        <v>5000</v>
      </c>
      <c r="F14" s="22">
        <f t="shared" ca="1" si="1"/>
        <v>50000</v>
      </c>
      <c r="G14" s="21">
        <v>5000</v>
      </c>
      <c r="H14" s="22">
        <f t="shared" ca="1" si="2"/>
        <v>50000</v>
      </c>
      <c r="I14" s="21">
        <v>1000</v>
      </c>
      <c r="J14" s="22">
        <f t="shared" ca="1" si="12"/>
        <v>10000</v>
      </c>
      <c r="K14" s="21"/>
      <c r="L14" s="22">
        <f t="shared" ca="1" si="13"/>
        <v>0</v>
      </c>
      <c r="M14" s="21">
        <v>1500</v>
      </c>
      <c r="N14" s="22">
        <f t="shared" ca="1" si="14"/>
        <v>15000</v>
      </c>
      <c r="O14" s="21">
        <v>2000</v>
      </c>
      <c r="P14" s="22">
        <f t="shared" ca="1" si="18"/>
        <v>20000</v>
      </c>
      <c r="Q14" s="21">
        <v>400</v>
      </c>
      <c r="R14" s="22">
        <f t="shared" ca="1" si="15"/>
        <v>4000</v>
      </c>
      <c r="S14" s="34" t="s">
        <v>54</v>
      </c>
      <c r="T14" s="22">
        <v>0</v>
      </c>
      <c r="U14" s="22">
        <f t="shared" ca="1" si="3"/>
        <v>49000</v>
      </c>
      <c r="V14" s="18">
        <f t="shared" ca="1" si="4"/>
        <v>101000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7580</v>
      </c>
      <c r="Z14" s="20">
        <f t="shared" ca="1" si="6"/>
        <v>6570</v>
      </c>
      <c r="AA14" s="18">
        <f t="shared" ca="1" si="16"/>
        <v>1010</v>
      </c>
      <c r="AB14" s="18">
        <f t="shared" ca="1" si="7"/>
        <v>7580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300000</v>
      </c>
      <c r="E15" s="21">
        <f t="shared" si="11"/>
        <v>6000</v>
      </c>
      <c r="F15" s="22">
        <f t="shared" ca="1" si="1"/>
        <v>60000</v>
      </c>
      <c r="G15" s="21">
        <v>5000</v>
      </c>
      <c r="H15" s="22">
        <f t="shared" ca="1" si="2"/>
        <v>50000</v>
      </c>
      <c r="I15" s="21">
        <v>1000</v>
      </c>
      <c r="J15" s="22">
        <f t="shared" ca="1" si="12"/>
        <v>10000</v>
      </c>
      <c r="K15" s="21">
        <v>1000</v>
      </c>
      <c r="L15" s="22">
        <f t="shared" ca="1" si="13"/>
        <v>10000</v>
      </c>
      <c r="M15" s="21"/>
      <c r="N15" s="22">
        <f t="shared" ca="1" si="14"/>
        <v>0</v>
      </c>
      <c r="O15" s="21">
        <v>2000</v>
      </c>
      <c r="P15" s="22">
        <f t="shared" ca="1" si="18"/>
        <v>20000</v>
      </c>
      <c r="Q15" s="21">
        <v>400</v>
      </c>
      <c r="R15" s="22">
        <f t="shared" ca="1" si="15"/>
        <v>4000</v>
      </c>
      <c r="S15" s="34" t="s">
        <v>54</v>
      </c>
      <c r="T15" s="22">
        <v>0</v>
      </c>
      <c r="U15" s="22">
        <f t="shared" ca="1" si="3"/>
        <v>44000</v>
      </c>
      <c r="V15" s="18">
        <f t="shared" ca="1" si="4"/>
        <v>146000</v>
      </c>
      <c r="W15" s="19">
        <f ca="1">VLOOKUP($V15,税率!$B$4:$F$10,4,TRUE)</f>
        <v>0.2</v>
      </c>
      <c r="X15" s="18">
        <f ca="1">VLOOKUP($V15,税率!$B$4:$F$10,5,TRUE)</f>
        <v>16920</v>
      </c>
      <c r="Y15" s="18">
        <f t="shared" ca="1" si="5"/>
        <v>12280</v>
      </c>
      <c r="Z15" s="20">
        <f t="shared" ca="1" si="6"/>
        <v>10620</v>
      </c>
      <c r="AA15" s="18">
        <f t="shared" ca="1" si="16"/>
        <v>1660</v>
      </c>
      <c r="AB15" s="18">
        <f t="shared" ca="1" si="7"/>
        <v>12280</v>
      </c>
      <c r="AC15" s="18">
        <f t="shared" ca="1" si="8"/>
        <v>22340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350000</v>
      </c>
      <c r="E16" s="21">
        <f t="shared" si="11"/>
        <v>7000</v>
      </c>
      <c r="F16" s="22">
        <f t="shared" ca="1" si="1"/>
        <v>70000</v>
      </c>
      <c r="G16" s="21">
        <v>5000</v>
      </c>
      <c r="H16" s="22">
        <f t="shared" ca="1" si="2"/>
        <v>50000</v>
      </c>
      <c r="I16" s="21">
        <v>1000</v>
      </c>
      <c r="J16" s="22">
        <f t="shared" ca="1" si="12"/>
        <v>10000</v>
      </c>
      <c r="K16" s="21"/>
      <c r="L16" s="22">
        <f t="shared" ca="1" si="13"/>
        <v>0</v>
      </c>
      <c r="M16" s="21">
        <v>1500</v>
      </c>
      <c r="N16" s="22">
        <f t="shared" ca="1" si="14"/>
        <v>15000</v>
      </c>
      <c r="O16" s="21">
        <v>2000</v>
      </c>
      <c r="P16" s="22">
        <f t="shared" ca="1" si="18"/>
        <v>20000</v>
      </c>
      <c r="Q16" s="21">
        <v>400</v>
      </c>
      <c r="R16" s="22">
        <f t="shared" ca="1" si="15"/>
        <v>4000</v>
      </c>
      <c r="S16" s="34" t="s">
        <v>54</v>
      </c>
      <c r="T16" s="22">
        <v>0</v>
      </c>
      <c r="U16" s="22">
        <f t="shared" ca="1" si="3"/>
        <v>49000</v>
      </c>
      <c r="V16" s="18">
        <f t="shared" ca="1" si="4"/>
        <v>181000</v>
      </c>
      <c r="W16" s="19">
        <f ca="1">VLOOKUP($V16,税率!$B$4:$F$10,4,TRUE)</f>
        <v>0.2</v>
      </c>
      <c r="X16" s="18">
        <f ca="1">VLOOKUP($V16,税率!$B$4:$F$10,5,TRUE)</f>
        <v>16920</v>
      </c>
      <c r="Y16" s="18">
        <f t="shared" ca="1" si="5"/>
        <v>19280</v>
      </c>
      <c r="Z16" s="20">
        <f t="shared" ca="1" si="6"/>
        <v>15660</v>
      </c>
      <c r="AA16" s="18">
        <f t="shared" ca="1" si="16"/>
        <v>3620</v>
      </c>
      <c r="AB16" s="18">
        <f t="shared" ca="1" si="7"/>
        <v>19280</v>
      </c>
      <c r="AC16" s="18">
        <f t="shared" ca="1" si="8"/>
        <v>24380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400000</v>
      </c>
      <c r="E17" s="21">
        <f t="shared" si="11"/>
        <v>8000</v>
      </c>
      <c r="F17" s="22">
        <f t="shared" ca="1" si="1"/>
        <v>80000</v>
      </c>
      <c r="G17" s="21">
        <v>5000</v>
      </c>
      <c r="H17" s="22">
        <f t="shared" ca="1" si="2"/>
        <v>50000</v>
      </c>
      <c r="I17" s="21">
        <v>1000</v>
      </c>
      <c r="J17" s="22">
        <f t="shared" ca="1" si="12"/>
        <v>10000</v>
      </c>
      <c r="K17" s="21">
        <v>1000</v>
      </c>
      <c r="L17" s="22">
        <f t="shared" ca="1" si="13"/>
        <v>10000</v>
      </c>
      <c r="M17" s="21"/>
      <c r="N17" s="22">
        <f t="shared" ca="1" si="14"/>
        <v>0</v>
      </c>
      <c r="O17" s="21">
        <v>2000</v>
      </c>
      <c r="P17" s="22">
        <f t="shared" ca="1" si="18"/>
        <v>20000</v>
      </c>
      <c r="Q17" s="21">
        <v>400</v>
      </c>
      <c r="R17" s="22">
        <f t="shared" ca="1" si="15"/>
        <v>4000</v>
      </c>
      <c r="S17" s="34" t="s">
        <v>54</v>
      </c>
      <c r="T17" s="22">
        <v>0</v>
      </c>
      <c r="U17" s="22">
        <f t="shared" ca="1" si="3"/>
        <v>44000</v>
      </c>
      <c r="V17" s="18">
        <f t="shared" ca="1" si="4"/>
        <v>226000</v>
      </c>
      <c r="W17" s="19">
        <f ca="1">VLOOKUP($V17,税率!$B$4:$F$10,4,TRUE)</f>
        <v>0.2</v>
      </c>
      <c r="X17" s="18">
        <f ca="1">VLOOKUP($V17,税率!$B$4:$F$10,5,TRUE)</f>
        <v>16920</v>
      </c>
      <c r="Y17" s="18">
        <f t="shared" ca="1" si="5"/>
        <v>28280</v>
      </c>
      <c r="Z17" s="20">
        <f t="shared" ca="1" si="6"/>
        <v>23760</v>
      </c>
      <c r="AA17" s="18">
        <f t="shared" ca="1" si="16"/>
        <v>4520</v>
      </c>
      <c r="AB17" s="18">
        <f t="shared" ca="1" si="7"/>
        <v>28280</v>
      </c>
      <c r="AC17" s="18">
        <f t="shared" ca="1" si="8"/>
        <v>27480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200000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50000</v>
      </c>
      <c r="I22" s="21">
        <v>1000</v>
      </c>
      <c r="J22" s="22">
        <f t="shared" ref="J22:J26" ca="1" si="20">MIN(IFERROR(VLOOKUP($B22,INDIRECT("'"&amp;$B$2&amp;"'!"&amp;"b:bz"),J$7,FALSE),0)+I22,J$6)</f>
        <v>10000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15000</v>
      </c>
      <c r="O22" s="21">
        <v>2000</v>
      </c>
      <c r="P22" s="22">
        <f t="shared" ref="P22:P26" ca="1" si="23">MIN(IFERROR(VLOOKUP($B22,INDIRECT("'"&amp;$B$2&amp;"'!"&amp;"b:bz"),P$7,FALSE),0)+O22,P$6)</f>
        <v>20000</v>
      </c>
      <c r="Q22" s="21">
        <v>400</v>
      </c>
      <c r="R22" s="22">
        <f ca="1">MIN(IFERROR(VLOOKUP($B22,INDIRECT("'"&amp;$B$2&amp;"'!"&amp;"b:bz"),R$7,FALSE),0)+Q22,4800)</f>
        <v>4000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49000</v>
      </c>
      <c r="V22" s="18">
        <f ca="1">D22-F22-H22-U22</f>
        <v>101000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8422.2222222222226</v>
      </c>
      <c r="Z22" s="20">
        <f ca="1">IFERROR(VLOOKUP($B22,INDIRECT("'"&amp;$B$2&amp;"'!"&amp;"b:bz"),Z$7,FALSE),0)</f>
        <v>7300</v>
      </c>
      <c r="AA22" s="18">
        <f t="shared" ref="AA22:AA26" ca="1" si="25">MAX(Y22-Z22,0)</f>
        <v>1122.2222222222226</v>
      </c>
      <c r="AB22" s="18">
        <f ca="1">Z22+AA22</f>
        <v>8422.2222222222226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250000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50000</v>
      </c>
      <c r="I23" s="21">
        <v>1000</v>
      </c>
      <c r="J23" s="22">
        <f t="shared" ca="1" si="20"/>
        <v>10000</v>
      </c>
      <c r="K23" s="21">
        <v>1000</v>
      </c>
      <c r="L23" s="22">
        <f t="shared" ca="1" si="21"/>
        <v>10000</v>
      </c>
      <c r="M23" s="21"/>
      <c r="N23" s="22">
        <f t="shared" ca="1" si="22"/>
        <v>0</v>
      </c>
      <c r="O23" s="21">
        <v>2000</v>
      </c>
      <c r="P23" s="22">
        <f t="shared" ca="1" si="23"/>
        <v>20000</v>
      </c>
      <c r="Q23" s="21">
        <v>400</v>
      </c>
      <c r="R23" s="22">
        <f t="shared" ref="R23:R26" ca="1" si="27">MIN(IFERROR(VLOOKUP($B23,INDIRECT("'"&amp;$B$2&amp;"'!"&amp;"b:bz"),R$7,FALSE),0)+Q23,R$6)</f>
        <v>4000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44000</v>
      </c>
      <c r="V23" s="18">
        <f t="shared" ref="V23:V26" ca="1" si="28">D23-F23-H23-U23</f>
        <v>156000</v>
      </c>
      <c r="W23" s="19">
        <f ca="1">IF(V23&lt;=0,0,VLOOKUP(V23,税率!$B$26:$F$32,4,TRUE))</f>
        <v>0.2</v>
      </c>
      <c r="X23" s="18">
        <f ca="1">IF(V23&lt;=0,0,VLOOKUP(V23,税率!$B$26:$F$32,5,TRUE))</f>
        <v>16920</v>
      </c>
      <c r="Y23" s="18">
        <f t="shared" ref="Y23:Y26" ca="1" si="29">(V23-X23)/(1-W23)*W23-X23</f>
        <v>17850</v>
      </c>
      <c r="Z23" s="20">
        <f ca="1">IFERROR(VLOOKUP($B23,INDIRECT("'"&amp;$B$2&amp;"'!"&amp;"b:bz"),Z$7,FALSE),0)</f>
        <v>13950</v>
      </c>
      <c r="AA23" s="18">
        <f t="shared" ca="1" si="25"/>
        <v>3900</v>
      </c>
      <c r="AB23" s="18">
        <f ca="1">Z23+AA23</f>
        <v>17850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300000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50000</v>
      </c>
      <c r="I24" s="21">
        <v>1000</v>
      </c>
      <c r="J24" s="22">
        <f t="shared" ca="1" si="20"/>
        <v>10000</v>
      </c>
      <c r="K24" s="21"/>
      <c r="L24" s="22">
        <f t="shared" ca="1" si="21"/>
        <v>0</v>
      </c>
      <c r="M24" s="21">
        <v>1500</v>
      </c>
      <c r="N24" s="22">
        <f t="shared" ca="1" si="22"/>
        <v>15000</v>
      </c>
      <c r="O24" s="21">
        <v>2000</v>
      </c>
      <c r="P24" s="22">
        <f t="shared" ca="1" si="23"/>
        <v>20000</v>
      </c>
      <c r="Q24" s="21">
        <v>400</v>
      </c>
      <c r="R24" s="22">
        <f t="shared" ca="1" si="27"/>
        <v>4000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49000</v>
      </c>
      <c r="V24" s="18">
        <f t="shared" ca="1" si="28"/>
        <v>201000</v>
      </c>
      <c r="W24" s="19">
        <f ca="1">IF(V24&lt;=0,0,VLOOKUP(V24,税率!$B$26:$F$32,4,TRUE))</f>
        <v>0.2</v>
      </c>
      <c r="X24" s="18">
        <f ca="1">IF(V24&lt;=0,0,VLOOKUP(V24,税率!$B$26:$F$32,5,TRUE))</f>
        <v>16920</v>
      </c>
      <c r="Y24" s="18">
        <f t="shared" ca="1" si="29"/>
        <v>29100</v>
      </c>
      <c r="Z24" s="20">
        <f ca="1">IFERROR(VLOOKUP($B24,INDIRECT("'"&amp;$B$2&amp;"'!"&amp;"b:bz"),Z$7,FALSE),0)</f>
        <v>24075</v>
      </c>
      <c r="AA24" s="18">
        <f t="shared" ca="1" si="25"/>
        <v>5025</v>
      </c>
      <c r="AB24" s="18">
        <f ca="1">Z24+AA24</f>
        <v>29100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350000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50000</v>
      </c>
      <c r="I25" s="21">
        <v>1000</v>
      </c>
      <c r="J25" s="22">
        <f t="shared" ca="1" si="20"/>
        <v>10000</v>
      </c>
      <c r="K25" s="21">
        <v>1000</v>
      </c>
      <c r="L25" s="22">
        <f t="shared" ca="1" si="21"/>
        <v>10000</v>
      </c>
      <c r="M25" s="21"/>
      <c r="N25" s="22">
        <f t="shared" ca="1" si="22"/>
        <v>0</v>
      </c>
      <c r="O25" s="21">
        <v>2000</v>
      </c>
      <c r="P25" s="22">
        <f t="shared" ca="1" si="23"/>
        <v>20000</v>
      </c>
      <c r="Q25" s="21">
        <v>400</v>
      </c>
      <c r="R25" s="22">
        <f t="shared" ca="1" si="27"/>
        <v>4000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44000</v>
      </c>
      <c r="V25" s="18">
        <f t="shared" ca="1" si="28"/>
        <v>256000</v>
      </c>
      <c r="W25" s="19">
        <f ca="1">IF(V25&lt;=0,0,VLOOKUP(V25,税率!$B$26:$F$32,4,TRUE))</f>
        <v>0.2</v>
      </c>
      <c r="X25" s="18">
        <f ca="1">IF(V25&lt;=0,0,VLOOKUP(V25,税率!$B$26:$F$32,5,TRUE))</f>
        <v>16920</v>
      </c>
      <c r="Y25" s="18">
        <f t="shared" ca="1" si="29"/>
        <v>42850</v>
      </c>
      <c r="Z25" s="20">
        <f ca="1">IFERROR(VLOOKUP($B25,INDIRECT("'"&amp;$B$2&amp;"'!"&amp;"b:bz"),Z$7,FALSE),0)</f>
        <v>36450</v>
      </c>
      <c r="AA25" s="18">
        <f t="shared" ca="1" si="25"/>
        <v>6400</v>
      </c>
      <c r="AB25" s="18">
        <f ca="1">Z25+AA25</f>
        <v>42850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400000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50000</v>
      </c>
      <c r="I26" s="21">
        <v>1000</v>
      </c>
      <c r="J26" s="22">
        <f t="shared" ca="1" si="20"/>
        <v>10000</v>
      </c>
      <c r="K26" s="21"/>
      <c r="L26" s="22">
        <f t="shared" ca="1" si="21"/>
        <v>0</v>
      </c>
      <c r="M26" s="21">
        <v>1500</v>
      </c>
      <c r="N26" s="22">
        <f t="shared" ca="1" si="22"/>
        <v>15000</v>
      </c>
      <c r="O26" s="21">
        <v>2000</v>
      </c>
      <c r="P26" s="22">
        <f t="shared" ca="1" si="23"/>
        <v>20000</v>
      </c>
      <c r="Q26" s="21">
        <v>400</v>
      </c>
      <c r="R26" s="22">
        <f t="shared" ca="1" si="27"/>
        <v>4000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49000</v>
      </c>
      <c r="V26" s="18">
        <f t="shared" ca="1" si="28"/>
        <v>301000</v>
      </c>
      <c r="W26" s="19">
        <f ca="1">IF(V26&lt;=0,0,VLOOKUP(V26,税率!$B$26:$F$32,4,TRUE))</f>
        <v>0.25</v>
      </c>
      <c r="X26" s="18">
        <f ca="1">IF(V26&lt;=0,0,VLOOKUP(V26,税率!$B$26:$F$32,5,TRUE))</f>
        <v>31920</v>
      </c>
      <c r="Y26" s="18">
        <f t="shared" ca="1" si="29"/>
        <v>57773.333333333328</v>
      </c>
      <c r="Z26" s="20">
        <f ca="1">IFERROR(VLOOKUP($B26,INDIRECT("'"&amp;$B$2&amp;"'!"&amp;"b:bz"),Z$7,FALSE),0)</f>
        <v>47740</v>
      </c>
      <c r="AA26" s="18">
        <f t="shared" ca="1" si="25"/>
        <v>10033.333333333328</v>
      </c>
      <c r="AB26" s="18">
        <f ca="1">Z26+AA26</f>
        <v>57773.333333333328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106" priority="32">
      <formula>ISODD($A8)</formula>
    </cfRule>
  </conditionalFormatting>
  <conditionalFormatting sqref="D8:D17">
    <cfRule type="expression" dxfId="105" priority="31">
      <formula>ISODD($A8)</formula>
    </cfRule>
  </conditionalFormatting>
  <conditionalFormatting sqref="D22">
    <cfRule type="expression" dxfId="104" priority="30">
      <formula>ISODD($A22)</formula>
    </cfRule>
  </conditionalFormatting>
  <conditionalFormatting sqref="W22:Y22">
    <cfRule type="expression" dxfId="103" priority="29">
      <formula>ISODD($A22)</formula>
    </cfRule>
  </conditionalFormatting>
  <conditionalFormatting sqref="E23:H25 Z23:Z25 A23:C25 R23:V25 AB23:AC25">
    <cfRule type="expression" dxfId="102" priority="28">
      <formula>ISODD($A23)</formula>
    </cfRule>
  </conditionalFormatting>
  <conditionalFormatting sqref="D23:D25">
    <cfRule type="expression" dxfId="101" priority="27">
      <formula>ISODD($A23)</formula>
    </cfRule>
  </conditionalFormatting>
  <conditionalFormatting sqref="W23:Y25">
    <cfRule type="expression" dxfId="100" priority="26">
      <formula>ISODD($A23)</formula>
    </cfRule>
  </conditionalFormatting>
  <conditionalFormatting sqref="A26:B26 E26:H26 Z26 R26:V26 AB26:AC26">
    <cfRule type="expression" dxfId="99" priority="25">
      <formula>ISODD($A26)</formula>
    </cfRule>
  </conditionalFormatting>
  <conditionalFormatting sqref="D26">
    <cfRule type="expression" dxfId="98" priority="24">
      <formula>ISODD($A26)</formula>
    </cfRule>
  </conditionalFormatting>
  <conditionalFormatting sqref="W26:Y26">
    <cfRule type="expression" dxfId="97" priority="23">
      <formula>ISODD($A26)</formula>
    </cfRule>
  </conditionalFormatting>
  <conditionalFormatting sqref="C26">
    <cfRule type="expression" dxfId="96" priority="22">
      <formula>ISODD($A26)</formula>
    </cfRule>
  </conditionalFormatting>
  <conditionalFormatting sqref="P22 P8:P17">
    <cfRule type="expression" dxfId="95" priority="21">
      <formula>ISODD($A8)</formula>
    </cfRule>
  </conditionalFormatting>
  <conditionalFormatting sqref="P23:P25">
    <cfRule type="expression" dxfId="94" priority="20">
      <formula>ISODD($A23)</formula>
    </cfRule>
  </conditionalFormatting>
  <conditionalFormatting sqref="P26">
    <cfRule type="expression" dxfId="93" priority="19">
      <formula>ISODD($A26)</formula>
    </cfRule>
  </conditionalFormatting>
  <conditionalFormatting sqref="N8:N17">
    <cfRule type="expression" dxfId="92" priority="18">
      <formula>ISODD($A8)</formula>
    </cfRule>
  </conditionalFormatting>
  <conditionalFormatting sqref="L8:L17">
    <cfRule type="expression" dxfId="91" priority="17">
      <formula>ISODD($A8)</formula>
    </cfRule>
  </conditionalFormatting>
  <conditionalFormatting sqref="J8:J17">
    <cfRule type="expression" dxfId="90" priority="16">
      <formula>ISODD($A8)</formula>
    </cfRule>
  </conditionalFormatting>
  <conditionalFormatting sqref="K8:K17 K22">
    <cfRule type="expression" dxfId="89" priority="15">
      <formula>ISODD($A8)</formula>
    </cfRule>
  </conditionalFormatting>
  <conditionalFormatting sqref="M8:M17">
    <cfRule type="expression" dxfId="88" priority="14">
      <formula>ISODD($A8)</formula>
    </cfRule>
  </conditionalFormatting>
  <conditionalFormatting sqref="Q8:Q17">
    <cfRule type="expression" dxfId="87" priority="12">
      <formula>ISODD($A8)</formula>
    </cfRule>
  </conditionalFormatting>
  <conditionalFormatting sqref="O8:O17">
    <cfRule type="expression" dxfId="86" priority="13">
      <formula>ISODD($A8)</formula>
    </cfRule>
  </conditionalFormatting>
  <conditionalFormatting sqref="Q22:Q26">
    <cfRule type="expression" dxfId="85" priority="11">
      <formula>ISODD($A22)</formula>
    </cfRule>
  </conditionalFormatting>
  <conditionalFormatting sqref="O22:O26">
    <cfRule type="expression" dxfId="84" priority="10">
      <formula>ISODD($A22)</formula>
    </cfRule>
  </conditionalFormatting>
  <conditionalFormatting sqref="I8:I17 I22">
    <cfRule type="expression" dxfId="83" priority="8">
      <formula>ISODD($A8)</formula>
    </cfRule>
  </conditionalFormatting>
  <conditionalFormatting sqref="I23:I26">
    <cfRule type="expression" dxfId="82" priority="7">
      <formula>ISODD($A23)</formula>
    </cfRule>
  </conditionalFormatting>
  <conditionalFormatting sqref="M22:M26">
    <cfRule type="expression" dxfId="81" priority="6">
      <formula>ISODD($A22)</formula>
    </cfRule>
  </conditionalFormatting>
  <conditionalFormatting sqref="K23:K26">
    <cfRule type="expression" dxfId="80" priority="9">
      <formula>ISODD($A23)</formula>
    </cfRule>
  </conditionalFormatting>
  <conditionalFormatting sqref="N22:N26">
    <cfRule type="expression" dxfId="79" priority="5">
      <formula>ISODD($A22)</formula>
    </cfRule>
  </conditionalFormatting>
  <conditionalFormatting sqref="L22:L26">
    <cfRule type="expression" dxfId="78" priority="4">
      <formula>ISODD($A22)</formula>
    </cfRule>
  </conditionalFormatting>
  <conditionalFormatting sqref="J22:J26">
    <cfRule type="expression" dxfId="77" priority="3">
      <formula>ISODD($A22)</formula>
    </cfRule>
  </conditionalFormatting>
  <conditionalFormatting sqref="AA22:AA26">
    <cfRule type="expression" dxfId="76" priority="2">
      <formula>ISODD($A22)</formula>
    </cfRule>
  </conditionalFormatting>
  <conditionalFormatting sqref="AD22:AD26">
    <cfRule type="expression" dxfId="75" priority="1">
      <formula>ISODD($A22)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0361-AA63-430D-BE61-39A9947CCE3E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14" sqref="H14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11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10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55000</v>
      </c>
      <c r="E8" s="21">
        <f>C8*0.2</f>
        <v>1000</v>
      </c>
      <c r="F8" s="22">
        <f t="shared" ref="F8:F17" ca="1" si="1">IFERROR(VLOOKUP($B8,INDIRECT("'"&amp;$B$2&amp;"'!"&amp;"b:bz"),F$7,FALSE),0)+E8</f>
        <v>11000</v>
      </c>
      <c r="G8" s="21">
        <v>5000</v>
      </c>
      <c r="H8" s="22">
        <f t="shared" ref="H8:H17" ca="1" si="2">IFERROR(VLOOKUP($B8,INDIRECT("'"&amp;$B$2&amp;"'!"&amp;"b:bz"),H$7,FALSE),0)+G8</f>
        <v>55000</v>
      </c>
      <c r="I8" s="21">
        <v>1000</v>
      </c>
      <c r="J8" s="22">
        <f ca="1">MIN(IFERROR(VLOOKUP($B8,INDIRECT("'"&amp;$B$2&amp;"'!"&amp;"b:bz"),J$7,FALSE),0)+I8,J$6)</f>
        <v>11000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16500</v>
      </c>
      <c r="O8" s="21">
        <v>2000</v>
      </c>
      <c r="P8" s="22">
        <f ca="1">MIN(IFERROR(VLOOKUP($B8,INDIRECT("'"&amp;$B$2&amp;"'!"&amp;"b:bz"),P$7,FALSE),0)+O8,P$6)</f>
        <v>22000</v>
      </c>
      <c r="Q8" s="21">
        <v>400</v>
      </c>
      <c r="R8" s="22">
        <f ca="1">MIN(IFERROR(VLOOKUP($B8,INDIRECT("'"&amp;$B$2&amp;"'!"&amp;"b:bz"),R$7,FALSE),0)+Q8,R$6)</f>
        <v>4400</v>
      </c>
      <c r="S8" s="98" t="s">
        <v>54</v>
      </c>
      <c r="T8" s="22">
        <v>0</v>
      </c>
      <c r="U8" s="22">
        <f t="shared" ref="U8:U17" ca="1" si="3">J8+L8+N8+P8+R8+T8</f>
        <v>53900</v>
      </c>
      <c r="V8" s="18">
        <f t="shared" ref="V8:V17" ca="1" si="4">D8-F8-H8-U8</f>
        <v>-64900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82500</v>
      </c>
      <c r="E9" s="21">
        <f t="shared" ref="E9:E17" si="11">C9*0.2</f>
        <v>1500</v>
      </c>
      <c r="F9" s="22">
        <f t="shared" ca="1" si="1"/>
        <v>16500</v>
      </c>
      <c r="G9" s="21">
        <v>5000</v>
      </c>
      <c r="H9" s="22">
        <f t="shared" ca="1" si="2"/>
        <v>55000</v>
      </c>
      <c r="I9" s="21">
        <v>1000</v>
      </c>
      <c r="J9" s="22">
        <f t="shared" ref="J9:J17" ca="1" si="12">MIN(IFERROR(VLOOKUP($B9,INDIRECT("'"&amp;$B$2&amp;"'!"&amp;"b:bz"),J$7,FALSE),0)+I9,J$6)</f>
        <v>11000</v>
      </c>
      <c r="K9" s="21">
        <v>1000</v>
      </c>
      <c r="L9" s="22">
        <f t="shared" ref="L9:L17" ca="1" si="13">MIN(IFERROR(VLOOKUP($B9,INDIRECT("'"&amp;$B$2&amp;"'!"&amp;"b:bz"),L$7,FALSE),0)+K9,L$6)</f>
        <v>11000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22000</v>
      </c>
      <c r="Q9" s="21">
        <v>400</v>
      </c>
      <c r="R9" s="22">
        <f t="shared" ref="R9:R17" ca="1" si="15">MIN(IFERROR(VLOOKUP($B9,INDIRECT("'"&amp;$B$2&amp;"'!"&amp;"b:bz"),R$7,FALSE),0)+Q9,R$6)</f>
        <v>4400</v>
      </c>
      <c r="S9" s="34" t="s">
        <v>54</v>
      </c>
      <c r="T9" s="22">
        <v>0</v>
      </c>
      <c r="U9" s="22">
        <f t="shared" ca="1" si="3"/>
        <v>48400</v>
      </c>
      <c r="V9" s="18">
        <f t="shared" ca="1" si="4"/>
        <v>-37400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110000</v>
      </c>
      <c r="E10" s="21">
        <f t="shared" si="11"/>
        <v>2000</v>
      </c>
      <c r="F10" s="22">
        <f t="shared" ca="1" si="1"/>
        <v>22000</v>
      </c>
      <c r="G10" s="21">
        <v>5000</v>
      </c>
      <c r="H10" s="22">
        <f t="shared" ca="1" si="2"/>
        <v>55000</v>
      </c>
      <c r="I10" s="21">
        <v>1000</v>
      </c>
      <c r="J10" s="22">
        <f t="shared" ca="1" si="12"/>
        <v>11000</v>
      </c>
      <c r="K10" s="21"/>
      <c r="L10" s="22">
        <f t="shared" ca="1" si="13"/>
        <v>0</v>
      </c>
      <c r="M10" s="21">
        <v>1500</v>
      </c>
      <c r="N10" s="22">
        <f t="shared" ca="1" si="14"/>
        <v>16500</v>
      </c>
      <c r="O10" s="21">
        <v>2000</v>
      </c>
      <c r="P10" s="22">
        <f t="shared" ref="P10:P17" ca="1" si="18">MIN(IFERROR(VLOOKUP($B10,INDIRECT("'"&amp;$B$2&amp;"'!"&amp;"b:bz"),P$7,FALSE),0)+O10,P$6)</f>
        <v>22000</v>
      </c>
      <c r="Q10" s="21">
        <v>400</v>
      </c>
      <c r="R10" s="22">
        <f t="shared" ca="1" si="15"/>
        <v>4400</v>
      </c>
      <c r="S10" s="34" t="s">
        <v>54</v>
      </c>
      <c r="T10" s="22">
        <v>0</v>
      </c>
      <c r="U10" s="22">
        <f t="shared" ca="1" si="3"/>
        <v>53900</v>
      </c>
      <c r="V10" s="18">
        <f t="shared" ca="1" si="4"/>
        <v>-20900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137500</v>
      </c>
      <c r="E11" s="21">
        <f t="shared" si="11"/>
        <v>2500</v>
      </c>
      <c r="F11" s="22">
        <f t="shared" ca="1" si="1"/>
        <v>27500</v>
      </c>
      <c r="G11" s="21">
        <v>5000</v>
      </c>
      <c r="H11" s="22">
        <f t="shared" ca="1" si="2"/>
        <v>55000</v>
      </c>
      <c r="I11" s="21">
        <v>1000</v>
      </c>
      <c r="J11" s="22">
        <f t="shared" ca="1" si="12"/>
        <v>11000</v>
      </c>
      <c r="K11" s="21">
        <v>1000</v>
      </c>
      <c r="L11" s="22">
        <f t="shared" ca="1" si="13"/>
        <v>11000</v>
      </c>
      <c r="M11" s="21"/>
      <c r="N11" s="22">
        <f t="shared" ca="1" si="14"/>
        <v>0</v>
      </c>
      <c r="O11" s="21">
        <v>2000</v>
      </c>
      <c r="P11" s="22">
        <f t="shared" ca="1" si="18"/>
        <v>22000</v>
      </c>
      <c r="Q11" s="21">
        <v>400</v>
      </c>
      <c r="R11" s="22">
        <f t="shared" ca="1" si="15"/>
        <v>4400</v>
      </c>
      <c r="S11" s="34" t="s">
        <v>54</v>
      </c>
      <c r="T11" s="22">
        <v>0</v>
      </c>
      <c r="U11" s="22">
        <f t="shared" ca="1" si="3"/>
        <v>48400</v>
      </c>
      <c r="V11" s="18">
        <f t="shared" ca="1" si="4"/>
        <v>6600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198</v>
      </c>
      <c r="Z11" s="20">
        <f t="shared" ca="1" si="6"/>
        <v>180</v>
      </c>
      <c r="AA11" s="18">
        <f t="shared" ca="1" si="16"/>
        <v>18</v>
      </c>
      <c r="AB11" s="18">
        <f t="shared" ca="1" si="7"/>
        <v>198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165000</v>
      </c>
      <c r="E12" s="21">
        <f t="shared" si="11"/>
        <v>3000</v>
      </c>
      <c r="F12" s="22">
        <f t="shared" ca="1" si="1"/>
        <v>33000</v>
      </c>
      <c r="G12" s="21">
        <v>5000</v>
      </c>
      <c r="H12" s="22">
        <f t="shared" ca="1" si="2"/>
        <v>55000</v>
      </c>
      <c r="I12" s="21">
        <v>1000</v>
      </c>
      <c r="J12" s="22">
        <f t="shared" ca="1" si="12"/>
        <v>11000</v>
      </c>
      <c r="K12" s="21"/>
      <c r="L12" s="22">
        <f t="shared" ca="1" si="13"/>
        <v>0</v>
      </c>
      <c r="M12" s="21">
        <v>1500</v>
      </c>
      <c r="N12" s="22">
        <f t="shared" ca="1" si="14"/>
        <v>16500</v>
      </c>
      <c r="O12" s="21">
        <v>2000</v>
      </c>
      <c r="P12" s="22">
        <f t="shared" ca="1" si="18"/>
        <v>22000</v>
      </c>
      <c r="Q12" s="21">
        <v>400</v>
      </c>
      <c r="R12" s="22">
        <f t="shared" ca="1" si="15"/>
        <v>4400</v>
      </c>
      <c r="S12" s="34" t="s">
        <v>54</v>
      </c>
      <c r="T12" s="22">
        <v>0</v>
      </c>
      <c r="U12" s="22">
        <f t="shared" ca="1" si="3"/>
        <v>53900</v>
      </c>
      <c r="V12" s="18">
        <f t="shared" ca="1" si="4"/>
        <v>23100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693</v>
      </c>
      <c r="Z12" s="20">
        <f t="shared" ca="1" si="6"/>
        <v>630</v>
      </c>
      <c r="AA12" s="18">
        <f t="shared" ca="1" si="16"/>
        <v>63</v>
      </c>
      <c r="AB12" s="18">
        <f t="shared" ca="1" si="7"/>
        <v>693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220000</v>
      </c>
      <c r="E13" s="21">
        <f t="shared" si="11"/>
        <v>4000</v>
      </c>
      <c r="F13" s="22">
        <f t="shared" ca="1" si="1"/>
        <v>44000</v>
      </c>
      <c r="G13" s="21">
        <v>5000</v>
      </c>
      <c r="H13" s="22">
        <f t="shared" ca="1" si="2"/>
        <v>55000</v>
      </c>
      <c r="I13" s="21">
        <v>1000</v>
      </c>
      <c r="J13" s="22">
        <f t="shared" ca="1" si="12"/>
        <v>11000</v>
      </c>
      <c r="K13" s="21">
        <v>1000</v>
      </c>
      <c r="L13" s="22">
        <f t="shared" ca="1" si="13"/>
        <v>11000</v>
      </c>
      <c r="M13" s="21"/>
      <c r="N13" s="22">
        <f t="shared" ca="1" si="14"/>
        <v>0</v>
      </c>
      <c r="O13" s="21">
        <v>2000</v>
      </c>
      <c r="P13" s="22">
        <f t="shared" ca="1" si="18"/>
        <v>22000</v>
      </c>
      <c r="Q13" s="21">
        <v>400</v>
      </c>
      <c r="R13" s="22">
        <f t="shared" ca="1" si="15"/>
        <v>4400</v>
      </c>
      <c r="S13" s="34" t="s">
        <v>54</v>
      </c>
      <c r="T13" s="22">
        <v>0</v>
      </c>
      <c r="U13" s="22">
        <f t="shared" ca="1" si="3"/>
        <v>48400</v>
      </c>
      <c r="V13" s="18">
        <f t="shared" ca="1" si="4"/>
        <v>72600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4740</v>
      </c>
      <c r="Z13" s="20">
        <f t="shared" ca="1" si="6"/>
        <v>4080</v>
      </c>
      <c r="AA13" s="18">
        <f t="shared" ca="1" si="16"/>
        <v>660</v>
      </c>
      <c r="AB13" s="18">
        <f t="shared" ca="1" si="7"/>
        <v>4740</v>
      </c>
      <c r="AC13" s="18">
        <f t="shared" ca="1" si="8"/>
        <v>15340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275000</v>
      </c>
      <c r="E14" s="21">
        <f t="shared" si="11"/>
        <v>5000</v>
      </c>
      <c r="F14" s="22">
        <f t="shared" ca="1" si="1"/>
        <v>55000</v>
      </c>
      <c r="G14" s="21">
        <v>5000</v>
      </c>
      <c r="H14" s="22">
        <f t="shared" ca="1" si="2"/>
        <v>55000</v>
      </c>
      <c r="I14" s="21">
        <v>1000</v>
      </c>
      <c r="J14" s="22">
        <f t="shared" ca="1" si="12"/>
        <v>11000</v>
      </c>
      <c r="K14" s="21"/>
      <c r="L14" s="22">
        <f t="shared" ca="1" si="13"/>
        <v>0</v>
      </c>
      <c r="M14" s="21">
        <v>1500</v>
      </c>
      <c r="N14" s="22">
        <f t="shared" ca="1" si="14"/>
        <v>16500</v>
      </c>
      <c r="O14" s="21">
        <v>2000</v>
      </c>
      <c r="P14" s="22">
        <f t="shared" ca="1" si="18"/>
        <v>22000</v>
      </c>
      <c r="Q14" s="21">
        <v>400</v>
      </c>
      <c r="R14" s="22">
        <f t="shared" ca="1" si="15"/>
        <v>4400</v>
      </c>
      <c r="S14" s="34" t="s">
        <v>54</v>
      </c>
      <c r="T14" s="22">
        <v>0</v>
      </c>
      <c r="U14" s="22">
        <f t="shared" ca="1" si="3"/>
        <v>53900</v>
      </c>
      <c r="V14" s="18">
        <f t="shared" ca="1" si="4"/>
        <v>111100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8590</v>
      </c>
      <c r="Z14" s="20">
        <f t="shared" ca="1" si="6"/>
        <v>7580</v>
      </c>
      <c r="AA14" s="18">
        <f t="shared" ca="1" si="16"/>
        <v>1010</v>
      </c>
      <c r="AB14" s="18">
        <f t="shared" ca="1" si="7"/>
        <v>8590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330000</v>
      </c>
      <c r="E15" s="21">
        <f t="shared" si="11"/>
        <v>6000</v>
      </c>
      <c r="F15" s="22">
        <f t="shared" ca="1" si="1"/>
        <v>66000</v>
      </c>
      <c r="G15" s="21">
        <v>5000</v>
      </c>
      <c r="H15" s="22">
        <f t="shared" ca="1" si="2"/>
        <v>55000</v>
      </c>
      <c r="I15" s="21">
        <v>1000</v>
      </c>
      <c r="J15" s="22">
        <f t="shared" ca="1" si="12"/>
        <v>11000</v>
      </c>
      <c r="K15" s="21">
        <v>1000</v>
      </c>
      <c r="L15" s="22">
        <f t="shared" ca="1" si="13"/>
        <v>11000</v>
      </c>
      <c r="M15" s="21"/>
      <c r="N15" s="22">
        <f t="shared" ca="1" si="14"/>
        <v>0</v>
      </c>
      <c r="O15" s="21">
        <v>2000</v>
      </c>
      <c r="P15" s="22">
        <f t="shared" ca="1" si="18"/>
        <v>22000</v>
      </c>
      <c r="Q15" s="21">
        <v>400</v>
      </c>
      <c r="R15" s="22">
        <f t="shared" ca="1" si="15"/>
        <v>4400</v>
      </c>
      <c r="S15" s="34" t="s">
        <v>54</v>
      </c>
      <c r="T15" s="22">
        <v>0</v>
      </c>
      <c r="U15" s="22">
        <f t="shared" ca="1" si="3"/>
        <v>48400</v>
      </c>
      <c r="V15" s="18">
        <f t="shared" ca="1" si="4"/>
        <v>160600</v>
      </c>
      <c r="W15" s="19">
        <f ca="1">VLOOKUP($V15,税率!$B$4:$F$10,4,TRUE)</f>
        <v>0.2</v>
      </c>
      <c r="X15" s="18">
        <f ca="1">VLOOKUP($V15,税率!$B$4:$F$10,5,TRUE)</f>
        <v>16920</v>
      </c>
      <c r="Y15" s="18">
        <f t="shared" ca="1" si="5"/>
        <v>15200</v>
      </c>
      <c r="Z15" s="20">
        <f t="shared" ca="1" si="6"/>
        <v>12280</v>
      </c>
      <c r="AA15" s="18">
        <f t="shared" ca="1" si="16"/>
        <v>2920</v>
      </c>
      <c r="AB15" s="18">
        <f t="shared" ca="1" si="7"/>
        <v>15200</v>
      </c>
      <c r="AC15" s="18">
        <f t="shared" ca="1" si="8"/>
        <v>21080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385000</v>
      </c>
      <c r="E16" s="21">
        <f t="shared" si="11"/>
        <v>7000</v>
      </c>
      <c r="F16" s="22">
        <f t="shared" ca="1" si="1"/>
        <v>77000</v>
      </c>
      <c r="G16" s="21">
        <v>5000</v>
      </c>
      <c r="H16" s="22">
        <f t="shared" ca="1" si="2"/>
        <v>55000</v>
      </c>
      <c r="I16" s="21">
        <v>1000</v>
      </c>
      <c r="J16" s="22">
        <f t="shared" ca="1" si="12"/>
        <v>11000</v>
      </c>
      <c r="K16" s="21"/>
      <c r="L16" s="22">
        <f t="shared" ca="1" si="13"/>
        <v>0</v>
      </c>
      <c r="M16" s="21">
        <v>1500</v>
      </c>
      <c r="N16" s="22">
        <f t="shared" ca="1" si="14"/>
        <v>16500</v>
      </c>
      <c r="O16" s="21">
        <v>2000</v>
      </c>
      <c r="P16" s="22">
        <f t="shared" ca="1" si="18"/>
        <v>22000</v>
      </c>
      <c r="Q16" s="21">
        <v>400</v>
      </c>
      <c r="R16" s="22">
        <f t="shared" ca="1" si="15"/>
        <v>4400</v>
      </c>
      <c r="S16" s="34" t="s">
        <v>54</v>
      </c>
      <c r="T16" s="22">
        <v>0</v>
      </c>
      <c r="U16" s="22">
        <f t="shared" ca="1" si="3"/>
        <v>53900</v>
      </c>
      <c r="V16" s="18">
        <f t="shared" ca="1" si="4"/>
        <v>199100</v>
      </c>
      <c r="W16" s="19">
        <f ca="1">VLOOKUP($V16,税率!$B$4:$F$10,4,TRUE)</f>
        <v>0.2</v>
      </c>
      <c r="X16" s="18">
        <f ca="1">VLOOKUP($V16,税率!$B$4:$F$10,5,TRUE)</f>
        <v>16920</v>
      </c>
      <c r="Y16" s="18">
        <f t="shared" ca="1" si="5"/>
        <v>22900</v>
      </c>
      <c r="Z16" s="20">
        <f t="shared" ca="1" si="6"/>
        <v>19280</v>
      </c>
      <c r="AA16" s="18">
        <f t="shared" ca="1" si="16"/>
        <v>3620</v>
      </c>
      <c r="AB16" s="18">
        <f t="shared" ca="1" si="7"/>
        <v>22900</v>
      </c>
      <c r="AC16" s="18">
        <f t="shared" ca="1" si="8"/>
        <v>24380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440000</v>
      </c>
      <c r="E17" s="21">
        <f t="shared" si="11"/>
        <v>8000</v>
      </c>
      <c r="F17" s="22">
        <f t="shared" ca="1" si="1"/>
        <v>88000</v>
      </c>
      <c r="G17" s="21">
        <v>5000</v>
      </c>
      <c r="H17" s="22">
        <f t="shared" ca="1" si="2"/>
        <v>55000</v>
      </c>
      <c r="I17" s="21">
        <v>1000</v>
      </c>
      <c r="J17" s="22">
        <f t="shared" ca="1" si="12"/>
        <v>11000</v>
      </c>
      <c r="K17" s="21">
        <v>1000</v>
      </c>
      <c r="L17" s="22">
        <f t="shared" ca="1" si="13"/>
        <v>11000</v>
      </c>
      <c r="M17" s="21"/>
      <c r="N17" s="22">
        <f t="shared" ca="1" si="14"/>
        <v>0</v>
      </c>
      <c r="O17" s="21">
        <v>2000</v>
      </c>
      <c r="P17" s="22">
        <f t="shared" ca="1" si="18"/>
        <v>22000</v>
      </c>
      <c r="Q17" s="21">
        <v>400</v>
      </c>
      <c r="R17" s="22">
        <f t="shared" ca="1" si="15"/>
        <v>4400</v>
      </c>
      <c r="S17" s="34" t="s">
        <v>54</v>
      </c>
      <c r="T17" s="22">
        <v>0</v>
      </c>
      <c r="U17" s="22">
        <f t="shared" ca="1" si="3"/>
        <v>48400</v>
      </c>
      <c r="V17" s="18">
        <f t="shared" ca="1" si="4"/>
        <v>248600</v>
      </c>
      <c r="W17" s="19">
        <f ca="1">VLOOKUP($V17,税率!$B$4:$F$10,4,TRUE)</f>
        <v>0.2</v>
      </c>
      <c r="X17" s="18">
        <f ca="1">VLOOKUP($V17,税率!$B$4:$F$10,5,TRUE)</f>
        <v>16920</v>
      </c>
      <c r="Y17" s="18">
        <f t="shared" ca="1" si="5"/>
        <v>32800</v>
      </c>
      <c r="Z17" s="20">
        <f t="shared" ca="1" si="6"/>
        <v>28280</v>
      </c>
      <c r="AA17" s="18">
        <f t="shared" ca="1" si="16"/>
        <v>4520</v>
      </c>
      <c r="AB17" s="18">
        <f t="shared" ca="1" si="7"/>
        <v>32800</v>
      </c>
      <c r="AC17" s="18">
        <f t="shared" ca="1" si="8"/>
        <v>27480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220000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55000</v>
      </c>
      <c r="I22" s="21">
        <v>1000</v>
      </c>
      <c r="J22" s="22">
        <f t="shared" ref="J22:J26" ca="1" si="20">MIN(IFERROR(VLOOKUP($B22,INDIRECT("'"&amp;$B$2&amp;"'!"&amp;"b:bz"),J$7,FALSE),0)+I22,J$6)</f>
        <v>11000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16500</v>
      </c>
      <c r="O22" s="21">
        <v>2000</v>
      </c>
      <c r="P22" s="22">
        <f t="shared" ref="P22:P26" ca="1" si="23">MIN(IFERROR(VLOOKUP($B22,INDIRECT("'"&amp;$B$2&amp;"'!"&amp;"b:bz"),P$7,FALSE),0)+O22,P$6)</f>
        <v>22000</v>
      </c>
      <c r="Q22" s="21">
        <v>400</v>
      </c>
      <c r="R22" s="22">
        <f ca="1">MIN(IFERROR(VLOOKUP($B22,INDIRECT("'"&amp;$B$2&amp;"'!"&amp;"b:bz"),R$7,FALSE),0)+Q22,4800)</f>
        <v>4400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53900</v>
      </c>
      <c r="V22" s="18">
        <f ca="1">D22-F22-H22-U22</f>
        <v>111100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9544.4444444444453</v>
      </c>
      <c r="Z22" s="20">
        <f ca="1">IFERROR(VLOOKUP($B22,INDIRECT("'"&amp;$B$2&amp;"'!"&amp;"b:bz"),Z$7,FALSE),0)</f>
        <v>8422.2222222222226</v>
      </c>
      <c r="AA22" s="18">
        <f t="shared" ref="AA22:AA26" ca="1" si="25">MAX(Y22-Z22,0)</f>
        <v>1122.2222222222226</v>
      </c>
      <c r="AB22" s="18">
        <f ca="1">Z22+AA22</f>
        <v>9544.4444444444453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275000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55000</v>
      </c>
      <c r="I23" s="21">
        <v>1000</v>
      </c>
      <c r="J23" s="22">
        <f t="shared" ca="1" si="20"/>
        <v>11000</v>
      </c>
      <c r="K23" s="21">
        <v>1000</v>
      </c>
      <c r="L23" s="22">
        <f t="shared" ca="1" si="21"/>
        <v>11000</v>
      </c>
      <c r="M23" s="21"/>
      <c r="N23" s="22">
        <f t="shared" ca="1" si="22"/>
        <v>0</v>
      </c>
      <c r="O23" s="21">
        <v>2000</v>
      </c>
      <c r="P23" s="22">
        <f t="shared" ca="1" si="23"/>
        <v>22000</v>
      </c>
      <c r="Q23" s="21">
        <v>400</v>
      </c>
      <c r="R23" s="22">
        <f t="shared" ref="R23:R26" ca="1" si="27">MIN(IFERROR(VLOOKUP($B23,INDIRECT("'"&amp;$B$2&amp;"'!"&amp;"b:bz"),R$7,FALSE),0)+Q23,R$6)</f>
        <v>4400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48400</v>
      </c>
      <c r="V23" s="18">
        <f t="shared" ref="V23:V26" ca="1" si="28">D23-F23-H23-U23</f>
        <v>171600</v>
      </c>
      <c r="W23" s="19">
        <f ca="1">IF(V23&lt;=0,0,VLOOKUP(V23,税率!$B$26:$F$32,4,TRUE))</f>
        <v>0.2</v>
      </c>
      <c r="X23" s="18">
        <f ca="1">IF(V23&lt;=0,0,VLOOKUP(V23,税率!$B$26:$F$32,5,TRUE))</f>
        <v>16920</v>
      </c>
      <c r="Y23" s="18">
        <f t="shared" ref="Y23:Y26" ca="1" si="29">(V23-X23)/(1-W23)*W23-X23</f>
        <v>21750</v>
      </c>
      <c r="Z23" s="20">
        <f ca="1">IFERROR(VLOOKUP($B23,INDIRECT("'"&amp;$B$2&amp;"'!"&amp;"b:bz"),Z$7,FALSE),0)</f>
        <v>17850</v>
      </c>
      <c r="AA23" s="18">
        <f t="shared" ca="1" si="25"/>
        <v>3900</v>
      </c>
      <c r="AB23" s="18">
        <f ca="1">Z23+AA23</f>
        <v>21750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330000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55000</v>
      </c>
      <c r="I24" s="21">
        <v>1000</v>
      </c>
      <c r="J24" s="22">
        <f t="shared" ca="1" si="20"/>
        <v>11000</v>
      </c>
      <c r="K24" s="21"/>
      <c r="L24" s="22">
        <f t="shared" ca="1" si="21"/>
        <v>0</v>
      </c>
      <c r="M24" s="21">
        <v>1500</v>
      </c>
      <c r="N24" s="22">
        <f t="shared" ca="1" si="22"/>
        <v>16500</v>
      </c>
      <c r="O24" s="21">
        <v>2000</v>
      </c>
      <c r="P24" s="22">
        <f t="shared" ca="1" si="23"/>
        <v>22000</v>
      </c>
      <c r="Q24" s="21">
        <v>400</v>
      </c>
      <c r="R24" s="22">
        <f t="shared" ca="1" si="27"/>
        <v>4400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53900</v>
      </c>
      <c r="V24" s="18">
        <f t="shared" ca="1" si="28"/>
        <v>221100</v>
      </c>
      <c r="W24" s="19">
        <f ca="1">IF(V24&lt;=0,0,VLOOKUP(V24,税率!$B$26:$F$32,4,TRUE))</f>
        <v>0.2</v>
      </c>
      <c r="X24" s="18">
        <f ca="1">IF(V24&lt;=0,0,VLOOKUP(V24,税率!$B$26:$F$32,5,TRUE))</f>
        <v>16920</v>
      </c>
      <c r="Y24" s="18">
        <f t="shared" ca="1" si="29"/>
        <v>34125</v>
      </c>
      <c r="Z24" s="20">
        <f ca="1">IFERROR(VLOOKUP($B24,INDIRECT("'"&amp;$B$2&amp;"'!"&amp;"b:bz"),Z$7,FALSE),0)</f>
        <v>29100</v>
      </c>
      <c r="AA24" s="18">
        <f t="shared" ca="1" si="25"/>
        <v>5025</v>
      </c>
      <c r="AB24" s="18">
        <f ca="1">Z24+AA24</f>
        <v>34125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385000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55000</v>
      </c>
      <c r="I25" s="21">
        <v>1000</v>
      </c>
      <c r="J25" s="22">
        <f t="shared" ca="1" si="20"/>
        <v>11000</v>
      </c>
      <c r="K25" s="21">
        <v>1000</v>
      </c>
      <c r="L25" s="22">
        <f t="shared" ca="1" si="21"/>
        <v>11000</v>
      </c>
      <c r="M25" s="21"/>
      <c r="N25" s="22">
        <f t="shared" ca="1" si="22"/>
        <v>0</v>
      </c>
      <c r="O25" s="21">
        <v>2000</v>
      </c>
      <c r="P25" s="22">
        <f t="shared" ca="1" si="23"/>
        <v>22000</v>
      </c>
      <c r="Q25" s="21">
        <v>400</v>
      </c>
      <c r="R25" s="22">
        <f t="shared" ca="1" si="27"/>
        <v>4400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48400</v>
      </c>
      <c r="V25" s="18">
        <f t="shared" ca="1" si="28"/>
        <v>281600</v>
      </c>
      <c r="W25" s="19">
        <f ca="1">IF(V25&lt;=0,0,VLOOKUP(V25,税率!$B$26:$F$32,4,TRUE))</f>
        <v>0.25</v>
      </c>
      <c r="X25" s="18">
        <f ca="1">IF(V25&lt;=0,0,VLOOKUP(V25,税率!$B$26:$F$32,5,TRUE))</f>
        <v>31920</v>
      </c>
      <c r="Y25" s="18">
        <f t="shared" ca="1" si="29"/>
        <v>51306.666666666672</v>
      </c>
      <c r="Z25" s="20">
        <f ca="1">IFERROR(VLOOKUP($B25,INDIRECT("'"&amp;$B$2&amp;"'!"&amp;"b:bz"),Z$7,FALSE),0)</f>
        <v>42850</v>
      </c>
      <c r="AA25" s="18">
        <f t="shared" ca="1" si="25"/>
        <v>8456.6666666666715</v>
      </c>
      <c r="AB25" s="18">
        <f ca="1">Z25+AA25</f>
        <v>51306.666666666672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440000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55000</v>
      </c>
      <c r="I26" s="21">
        <v>1000</v>
      </c>
      <c r="J26" s="22">
        <f t="shared" ca="1" si="20"/>
        <v>11000</v>
      </c>
      <c r="K26" s="21"/>
      <c r="L26" s="22">
        <f t="shared" ca="1" si="21"/>
        <v>0</v>
      </c>
      <c r="M26" s="21">
        <v>1500</v>
      </c>
      <c r="N26" s="22">
        <f t="shared" ca="1" si="22"/>
        <v>16500</v>
      </c>
      <c r="O26" s="21">
        <v>2000</v>
      </c>
      <c r="P26" s="22">
        <f t="shared" ca="1" si="23"/>
        <v>22000</v>
      </c>
      <c r="Q26" s="21">
        <v>400</v>
      </c>
      <c r="R26" s="22">
        <f t="shared" ca="1" si="27"/>
        <v>4400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53900</v>
      </c>
      <c r="V26" s="18">
        <f t="shared" ca="1" si="28"/>
        <v>331100</v>
      </c>
      <c r="W26" s="19">
        <f ca="1">IF(V26&lt;=0,0,VLOOKUP(V26,税率!$B$26:$F$32,4,TRUE))</f>
        <v>0.25</v>
      </c>
      <c r="X26" s="18">
        <f ca="1">IF(V26&lt;=0,0,VLOOKUP(V26,税率!$B$26:$F$32,5,TRUE))</f>
        <v>31920</v>
      </c>
      <c r="Y26" s="18">
        <f t="shared" ca="1" si="29"/>
        <v>67806.666666666672</v>
      </c>
      <c r="Z26" s="20">
        <f ca="1">IFERROR(VLOOKUP($B26,INDIRECT("'"&amp;$B$2&amp;"'!"&amp;"b:bz"),Z$7,FALSE),0)</f>
        <v>57773.333333333328</v>
      </c>
      <c r="AA26" s="18">
        <f t="shared" ca="1" si="25"/>
        <v>10033.333333333343</v>
      </c>
      <c r="AB26" s="18">
        <f ca="1">Z26+AA26</f>
        <v>67806.666666666672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74" priority="32">
      <formula>ISODD($A8)</formula>
    </cfRule>
  </conditionalFormatting>
  <conditionalFormatting sqref="D8:D17">
    <cfRule type="expression" dxfId="73" priority="31">
      <formula>ISODD($A8)</formula>
    </cfRule>
  </conditionalFormatting>
  <conditionalFormatting sqref="D22">
    <cfRule type="expression" dxfId="72" priority="30">
      <formula>ISODD($A22)</formula>
    </cfRule>
  </conditionalFormatting>
  <conditionalFormatting sqref="W22:Y22">
    <cfRule type="expression" dxfId="71" priority="29">
      <formula>ISODD($A22)</formula>
    </cfRule>
  </conditionalFormatting>
  <conditionalFormatting sqref="E23:H25 Z23:Z25 A23:C25 R23:V25 AB23:AC25">
    <cfRule type="expression" dxfId="70" priority="28">
      <formula>ISODD($A23)</formula>
    </cfRule>
  </conditionalFormatting>
  <conditionalFormatting sqref="D23:D25">
    <cfRule type="expression" dxfId="69" priority="27">
      <formula>ISODD($A23)</formula>
    </cfRule>
  </conditionalFormatting>
  <conditionalFormatting sqref="W23:Y25">
    <cfRule type="expression" dxfId="68" priority="26">
      <formula>ISODD($A23)</formula>
    </cfRule>
  </conditionalFormatting>
  <conditionalFormatting sqref="A26:B26 E26:H26 Z26 R26:V26 AB26:AC26">
    <cfRule type="expression" dxfId="67" priority="25">
      <formula>ISODD($A26)</formula>
    </cfRule>
  </conditionalFormatting>
  <conditionalFormatting sqref="D26">
    <cfRule type="expression" dxfId="66" priority="24">
      <formula>ISODD($A26)</formula>
    </cfRule>
  </conditionalFormatting>
  <conditionalFormatting sqref="W26:Y26">
    <cfRule type="expression" dxfId="65" priority="23">
      <formula>ISODD($A26)</formula>
    </cfRule>
  </conditionalFormatting>
  <conditionalFormatting sqref="C26">
    <cfRule type="expression" dxfId="64" priority="22">
      <formula>ISODD($A26)</formula>
    </cfRule>
  </conditionalFormatting>
  <conditionalFormatting sqref="P22 P8:P17">
    <cfRule type="expression" dxfId="63" priority="21">
      <formula>ISODD($A8)</formula>
    </cfRule>
  </conditionalFormatting>
  <conditionalFormatting sqref="P23:P25">
    <cfRule type="expression" dxfId="62" priority="20">
      <formula>ISODD($A23)</formula>
    </cfRule>
  </conditionalFormatting>
  <conditionalFormatting sqref="P26">
    <cfRule type="expression" dxfId="61" priority="19">
      <formula>ISODD($A26)</formula>
    </cfRule>
  </conditionalFormatting>
  <conditionalFormatting sqref="N8:N17">
    <cfRule type="expression" dxfId="60" priority="18">
      <formula>ISODD($A8)</formula>
    </cfRule>
  </conditionalFormatting>
  <conditionalFormatting sqref="L8:L17">
    <cfRule type="expression" dxfId="59" priority="17">
      <formula>ISODD($A8)</formula>
    </cfRule>
  </conditionalFormatting>
  <conditionalFormatting sqref="J8:J17">
    <cfRule type="expression" dxfId="58" priority="16">
      <formula>ISODD($A8)</formula>
    </cfRule>
  </conditionalFormatting>
  <conditionalFormatting sqref="K8:K17 K22">
    <cfRule type="expression" dxfId="57" priority="15">
      <formula>ISODD($A8)</formula>
    </cfRule>
  </conditionalFormatting>
  <conditionalFormatting sqref="M8:M17">
    <cfRule type="expression" dxfId="56" priority="14">
      <formula>ISODD($A8)</formula>
    </cfRule>
  </conditionalFormatting>
  <conditionalFormatting sqref="Q8:Q17">
    <cfRule type="expression" dxfId="55" priority="12">
      <formula>ISODD($A8)</formula>
    </cfRule>
  </conditionalFormatting>
  <conditionalFormatting sqref="O8:O17">
    <cfRule type="expression" dxfId="54" priority="13">
      <formula>ISODD($A8)</formula>
    </cfRule>
  </conditionalFormatting>
  <conditionalFormatting sqref="Q22:Q26">
    <cfRule type="expression" dxfId="53" priority="11">
      <formula>ISODD($A22)</formula>
    </cfRule>
  </conditionalFormatting>
  <conditionalFormatting sqref="O22:O26">
    <cfRule type="expression" dxfId="52" priority="10">
      <formula>ISODD($A22)</formula>
    </cfRule>
  </conditionalFormatting>
  <conditionalFormatting sqref="I8:I17 I22">
    <cfRule type="expression" dxfId="51" priority="8">
      <formula>ISODD($A8)</formula>
    </cfRule>
  </conditionalFormatting>
  <conditionalFormatting sqref="I23:I26">
    <cfRule type="expression" dxfId="50" priority="7">
      <formula>ISODD($A23)</formula>
    </cfRule>
  </conditionalFormatting>
  <conditionalFormatting sqref="M22:M26">
    <cfRule type="expression" dxfId="49" priority="6">
      <formula>ISODD($A22)</formula>
    </cfRule>
  </conditionalFormatting>
  <conditionalFormatting sqref="K23:K26">
    <cfRule type="expression" dxfId="48" priority="9">
      <formula>ISODD($A23)</formula>
    </cfRule>
  </conditionalFormatting>
  <conditionalFormatting sqref="N22:N26">
    <cfRule type="expression" dxfId="47" priority="5">
      <formula>ISODD($A22)</formula>
    </cfRule>
  </conditionalFormatting>
  <conditionalFormatting sqref="L22:L26">
    <cfRule type="expression" dxfId="46" priority="4">
      <formula>ISODD($A22)</formula>
    </cfRule>
  </conditionalFormatting>
  <conditionalFormatting sqref="J22:J26">
    <cfRule type="expression" dxfId="45" priority="3">
      <formula>ISODD($A22)</formula>
    </cfRule>
  </conditionalFormatting>
  <conditionalFormatting sqref="AA22:AA26">
    <cfRule type="expression" dxfId="44" priority="2">
      <formula>ISODD($A22)</formula>
    </cfRule>
  </conditionalFormatting>
  <conditionalFormatting sqref="AD22:AD26">
    <cfRule type="expression" dxfId="43" priority="1">
      <formula>ISODD($A22)</formula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2982-73B4-4DD3-B750-487B54D9E593}">
  <dimension ref="A1:AD26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8" sqref="E8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12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11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32" t="s">
        <v>58</v>
      </c>
      <c r="J5" s="32" t="s">
        <v>62</v>
      </c>
      <c r="K5" s="33" t="s">
        <v>58</v>
      </c>
      <c r="L5" s="33" t="s">
        <v>62</v>
      </c>
      <c r="M5" s="32" t="s">
        <v>58</v>
      </c>
      <c r="N5" s="32" t="s">
        <v>62</v>
      </c>
      <c r="O5" s="33" t="s">
        <v>58</v>
      </c>
      <c r="P5" s="33" t="s">
        <v>62</v>
      </c>
      <c r="Q5" s="32" t="s">
        <v>58</v>
      </c>
      <c r="R5" s="32" t="s">
        <v>62</v>
      </c>
      <c r="S5" s="35" t="s">
        <v>60</v>
      </c>
      <c r="T5" s="33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32">
        <v>1000</v>
      </c>
      <c r="J6" s="32">
        <v>12000</v>
      </c>
      <c r="K6" s="33">
        <v>1000</v>
      </c>
      <c r="L6" s="33">
        <v>12000</v>
      </c>
      <c r="M6" s="32">
        <v>1000</v>
      </c>
      <c r="N6" s="32">
        <v>18000</v>
      </c>
      <c r="O6" s="33">
        <v>2000</v>
      </c>
      <c r="P6" s="33">
        <v>24000</v>
      </c>
      <c r="Q6" s="32">
        <v>400</v>
      </c>
      <c r="R6" s="32">
        <v>4800</v>
      </c>
      <c r="S6" s="33" t="s">
        <v>60</v>
      </c>
      <c r="T6" s="33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60000</v>
      </c>
      <c r="E8" s="21">
        <f>C8*0.2</f>
        <v>1000</v>
      </c>
      <c r="F8" s="22">
        <f t="shared" ref="F8:F17" ca="1" si="1">IFERROR(VLOOKUP($B8,INDIRECT("'"&amp;$B$2&amp;"'!"&amp;"b:bz"),F$7,FALSE),0)+E8</f>
        <v>12000</v>
      </c>
      <c r="G8" s="21">
        <v>5000</v>
      </c>
      <c r="H8" s="22">
        <f t="shared" ref="H8:H17" ca="1" si="2">IFERROR(VLOOKUP($B8,INDIRECT("'"&amp;$B$2&amp;"'!"&amp;"b:bz"),H$7,FALSE),0)+G8</f>
        <v>60000</v>
      </c>
      <c r="I8" s="21">
        <v>1000</v>
      </c>
      <c r="J8" s="22">
        <f ca="1">MIN(IFERROR(VLOOKUP($B8,INDIRECT("'"&amp;$B$2&amp;"'!"&amp;"b:bz"),J$7,FALSE),0)+I8,J$6)</f>
        <v>12000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18000</v>
      </c>
      <c r="O8" s="21">
        <v>2000</v>
      </c>
      <c r="P8" s="22">
        <f ca="1">MIN(IFERROR(VLOOKUP($B8,INDIRECT("'"&amp;$B$2&amp;"'!"&amp;"b:bz"),P$7,FALSE),0)+O8,P$6)</f>
        <v>24000</v>
      </c>
      <c r="Q8" s="21">
        <v>400</v>
      </c>
      <c r="R8" s="22">
        <f ca="1">MIN(IFERROR(VLOOKUP($B8,INDIRECT("'"&amp;$B$2&amp;"'!"&amp;"b:bz"),R$7,FALSE),0)+Q8,R$6)</f>
        <v>4800</v>
      </c>
      <c r="S8" s="98" t="s">
        <v>54</v>
      </c>
      <c r="T8" s="22">
        <v>0</v>
      </c>
      <c r="U8" s="22">
        <f t="shared" ref="U8:U17" ca="1" si="3">J8+L8+N8+P8+R8+T8</f>
        <v>58800</v>
      </c>
      <c r="V8" s="18">
        <f t="shared" ref="V8:V17" ca="1" si="4">D8-F8-H8-U8</f>
        <v>-70800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90000</v>
      </c>
      <c r="E9" s="21">
        <f t="shared" ref="E9:E17" si="11">C9*0.2</f>
        <v>1500</v>
      </c>
      <c r="F9" s="22">
        <f t="shared" ca="1" si="1"/>
        <v>18000</v>
      </c>
      <c r="G9" s="21">
        <v>5000</v>
      </c>
      <c r="H9" s="22">
        <f t="shared" ca="1" si="2"/>
        <v>60000</v>
      </c>
      <c r="I9" s="21">
        <v>1000</v>
      </c>
      <c r="J9" s="22">
        <f t="shared" ref="J9:J17" ca="1" si="12">MIN(IFERROR(VLOOKUP($B9,INDIRECT("'"&amp;$B$2&amp;"'!"&amp;"b:bz"),J$7,FALSE),0)+I9,J$6)</f>
        <v>12000</v>
      </c>
      <c r="K9" s="21">
        <v>1000</v>
      </c>
      <c r="L9" s="22">
        <f t="shared" ref="L9:L17" ca="1" si="13">MIN(IFERROR(VLOOKUP($B9,INDIRECT("'"&amp;$B$2&amp;"'!"&amp;"b:bz"),L$7,FALSE),0)+K9,L$6)</f>
        <v>12000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24000</v>
      </c>
      <c r="Q9" s="21">
        <v>400</v>
      </c>
      <c r="R9" s="22">
        <f t="shared" ref="R9:R17" ca="1" si="15">MIN(IFERROR(VLOOKUP($B9,INDIRECT("'"&amp;$B$2&amp;"'!"&amp;"b:bz"),R$7,FALSE),0)+Q9,R$6)</f>
        <v>4800</v>
      </c>
      <c r="S9" s="34" t="s">
        <v>54</v>
      </c>
      <c r="T9" s="22">
        <v>0</v>
      </c>
      <c r="U9" s="22">
        <f t="shared" ca="1" si="3"/>
        <v>52800</v>
      </c>
      <c r="V9" s="18">
        <f t="shared" ca="1" si="4"/>
        <v>-40800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120000</v>
      </c>
      <c r="E10" s="21">
        <f t="shared" si="11"/>
        <v>2000</v>
      </c>
      <c r="F10" s="22">
        <f t="shared" ca="1" si="1"/>
        <v>24000</v>
      </c>
      <c r="G10" s="21">
        <v>5000</v>
      </c>
      <c r="H10" s="22">
        <f t="shared" ca="1" si="2"/>
        <v>60000</v>
      </c>
      <c r="I10" s="21">
        <v>1000</v>
      </c>
      <c r="J10" s="22">
        <f t="shared" ca="1" si="12"/>
        <v>12000</v>
      </c>
      <c r="K10" s="21"/>
      <c r="L10" s="22">
        <f t="shared" ca="1" si="13"/>
        <v>0</v>
      </c>
      <c r="M10" s="21">
        <v>1500</v>
      </c>
      <c r="N10" s="22">
        <f t="shared" ca="1" si="14"/>
        <v>18000</v>
      </c>
      <c r="O10" s="21">
        <v>2000</v>
      </c>
      <c r="P10" s="22">
        <f t="shared" ref="P10:P17" ca="1" si="18">MIN(IFERROR(VLOOKUP($B10,INDIRECT("'"&amp;$B$2&amp;"'!"&amp;"b:bz"),P$7,FALSE),0)+O10,P$6)</f>
        <v>24000</v>
      </c>
      <c r="Q10" s="21">
        <v>400</v>
      </c>
      <c r="R10" s="22">
        <f t="shared" ca="1" si="15"/>
        <v>4800</v>
      </c>
      <c r="S10" s="34" t="s">
        <v>54</v>
      </c>
      <c r="T10" s="22">
        <v>0</v>
      </c>
      <c r="U10" s="22">
        <f t="shared" ca="1" si="3"/>
        <v>58800</v>
      </c>
      <c r="V10" s="18">
        <f t="shared" ca="1" si="4"/>
        <v>-22800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150000</v>
      </c>
      <c r="E11" s="21">
        <f t="shared" si="11"/>
        <v>2500</v>
      </c>
      <c r="F11" s="22">
        <f t="shared" ca="1" si="1"/>
        <v>30000</v>
      </c>
      <c r="G11" s="21">
        <v>5000</v>
      </c>
      <c r="H11" s="22">
        <f t="shared" ca="1" si="2"/>
        <v>60000</v>
      </c>
      <c r="I11" s="21">
        <v>1000</v>
      </c>
      <c r="J11" s="22">
        <f t="shared" ca="1" si="12"/>
        <v>12000</v>
      </c>
      <c r="K11" s="21">
        <v>1000</v>
      </c>
      <c r="L11" s="22">
        <f t="shared" ca="1" si="13"/>
        <v>12000</v>
      </c>
      <c r="M11" s="21"/>
      <c r="N11" s="22">
        <f t="shared" ca="1" si="14"/>
        <v>0</v>
      </c>
      <c r="O11" s="21">
        <v>2000</v>
      </c>
      <c r="P11" s="22">
        <f t="shared" ca="1" si="18"/>
        <v>24000</v>
      </c>
      <c r="Q11" s="21">
        <v>400</v>
      </c>
      <c r="R11" s="22">
        <f t="shared" ca="1" si="15"/>
        <v>4800</v>
      </c>
      <c r="S11" s="34" t="s">
        <v>54</v>
      </c>
      <c r="T11" s="22">
        <v>0</v>
      </c>
      <c r="U11" s="22">
        <f t="shared" ca="1" si="3"/>
        <v>52800</v>
      </c>
      <c r="V11" s="18">
        <f t="shared" ca="1" si="4"/>
        <v>7200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216</v>
      </c>
      <c r="Z11" s="20">
        <f t="shared" ca="1" si="6"/>
        <v>198</v>
      </c>
      <c r="AA11" s="18">
        <f t="shared" ca="1" si="16"/>
        <v>18</v>
      </c>
      <c r="AB11" s="18">
        <f t="shared" ca="1" si="7"/>
        <v>216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180000</v>
      </c>
      <c r="E12" s="21">
        <f t="shared" si="11"/>
        <v>3000</v>
      </c>
      <c r="F12" s="22">
        <f t="shared" ca="1" si="1"/>
        <v>36000</v>
      </c>
      <c r="G12" s="21">
        <v>5000</v>
      </c>
      <c r="H12" s="22">
        <f t="shared" ca="1" si="2"/>
        <v>60000</v>
      </c>
      <c r="I12" s="21">
        <v>1000</v>
      </c>
      <c r="J12" s="22">
        <f t="shared" ca="1" si="12"/>
        <v>12000</v>
      </c>
      <c r="K12" s="21"/>
      <c r="L12" s="22">
        <f t="shared" ca="1" si="13"/>
        <v>0</v>
      </c>
      <c r="M12" s="21">
        <v>1500</v>
      </c>
      <c r="N12" s="22">
        <f t="shared" ca="1" si="14"/>
        <v>18000</v>
      </c>
      <c r="O12" s="21">
        <v>2000</v>
      </c>
      <c r="P12" s="22">
        <f t="shared" ca="1" si="18"/>
        <v>24000</v>
      </c>
      <c r="Q12" s="21">
        <v>400</v>
      </c>
      <c r="R12" s="22">
        <f t="shared" ca="1" si="15"/>
        <v>4800</v>
      </c>
      <c r="S12" s="34" t="s">
        <v>54</v>
      </c>
      <c r="T12" s="22">
        <v>0</v>
      </c>
      <c r="U12" s="22">
        <f t="shared" ca="1" si="3"/>
        <v>58800</v>
      </c>
      <c r="V12" s="18">
        <f t="shared" ca="1" si="4"/>
        <v>25200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756</v>
      </c>
      <c r="Z12" s="20">
        <f t="shared" ca="1" si="6"/>
        <v>693</v>
      </c>
      <c r="AA12" s="18">
        <f t="shared" ca="1" si="16"/>
        <v>63</v>
      </c>
      <c r="AB12" s="18">
        <f t="shared" ca="1" si="7"/>
        <v>756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240000</v>
      </c>
      <c r="E13" s="21">
        <f t="shared" si="11"/>
        <v>4000</v>
      </c>
      <c r="F13" s="22">
        <f t="shared" ca="1" si="1"/>
        <v>48000</v>
      </c>
      <c r="G13" s="21">
        <v>5000</v>
      </c>
      <c r="H13" s="22">
        <f t="shared" ca="1" si="2"/>
        <v>60000</v>
      </c>
      <c r="I13" s="21">
        <v>1000</v>
      </c>
      <c r="J13" s="22">
        <f t="shared" ca="1" si="12"/>
        <v>12000</v>
      </c>
      <c r="K13" s="21">
        <v>1000</v>
      </c>
      <c r="L13" s="22">
        <f t="shared" ca="1" si="13"/>
        <v>12000</v>
      </c>
      <c r="M13" s="21"/>
      <c r="N13" s="22">
        <f t="shared" ca="1" si="14"/>
        <v>0</v>
      </c>
      <c r="O13" s="21">
        <v>2000</v>
      </c>
      <c r="P13" s="22">
        <f t="shared" ca="1" si="18"/>
        <v>24000</v>
      </c>
      <c r="Q13" s="21">
        <v>400</v>
      </c>
      <c r="R13" s="22">
        <f t="shared" ca="1" si="15"/>
        <v>4800</v>
      </c>
      <c r="S13" s="34" t="s">
        <v>54</v>
      </c>
      <c r="T13" s="22">
        <v>0</v>
      </c>
      <c r="U13" s="22">
        <f t="shared" ca="1" si="3"/>
        <v>52800</v>
      </c>
      <c r="V13" s="18">
        <f t="shared" ca="1" si="4"/>
        <v>79200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5400</v>
      </c>
      <c r="Z13" s="20">
        <f t="shared" ca="1" si="6"/>
        <v>4740</v>
      </c>
      <c r="AA13" s="18">
        <f t="shared" ca="1" si="16"/>
        <v>660</v>
      </c>
      <c r="AB13" s="18">
        <f t="shared" ca="1" si="7"/>
        <v>5400</v>
      </c>
      <c r="AC13" s="18">
        <f t="shared" ca="1" si="8"/>
        <v>15340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300000</v>
      </c>
      <c r="E14" s="21">
        <f t="shared" si="11"/>
        <v>5000</v>
      </c>
      <c r="F14" s="22">
        <f t="shared" ca="1" si="1"/>
        <v>60000</v>
      </c>
      <c r="G14" s="21">
        <v>5000</v>
      </c>
      <c r="H14" s="22">
        <f t="shared" ca="1" si="2"/>
        <v>60000</v>
      </c>
      <c r="I14" s="21">
        <v>1000</v>
      </c>
      <c r="J14" s="22">
        <f t="shared" ca="1" si="12"/>
        <v>12000</v>
      </c>
      <c r="K14" s="21"/>
      <c r="L14" s="22">
        <f t="shared" ca="1" si="13"/>
        <v>0</v>
      </c>
      <c r="M14" s="21">
        <v>1500</v>
      </c>
      <c r="N14" s="22">
        <f t="shared" ca="1" si="14"/>
        <v>18000</v>
      </c>
      <c r="O14" s="21">
        <v>2000</v>
      </c>
      <c r="P14" s="22">
        <f t="shared" ca="1" si="18"/>
        <v>24000</v>
      </c>
      <c r="Q14" s="21">
        <v>400</v>
      </c>
      <c r="R14" s="22">
        <f t="shared" ca="1" si="15"/>
        <v>4800</v>
      </c>
      <c r="S14" s="34" t="s">
        <v>54</v>
      </c>
      <c r="T14" s="22">
        <v>0</v>
      </c>
      <c r="U14" s="22">
        <f t="shared" ca="1" si="3"/>
        <v>58800</v>
      </c>
      <c r="V14" s="18">
        <f t="shared" ca="1" si="4"/>
        <v>121200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9600</v>
      </c>
      <c r="Z14" s="20">
        <f t="shared" ca="1" si="6"/>
        <v>8590</v>
      </c>
      <c r="AA14" s="18">
        <f t="shared" ca="1" si="16"/>
        <v>1010</v>
      </c>
      <c r="AB14" s="18">
        <f t="shared" ca="1" si="7"/>
        <v>9600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360000</v>
      </c>
      <c r="E15" s="21">
        <f t="shared" si="11"/>
        <v>6000</v>
      </c>
      <c r="F15" s="22">
        <f t="shared" ca="1" si="1"/>
        <v>72000</v>
      </c>
      <c r="G15" s="21">
        <v>5000</v>
      </c>
      <c r="H15" s="22">
        <f t="shared" ca="1" si="2"/>
        <v>60000</v>
      </c>
      <c r="I15" s="21">
        <v>1000</v>
      </c>
      <c r="J15" s="22">
        <f t="shared" ca="1" si="12"/>
        <v>12000</v>
      </c>
      <c r="K15" s="21">
        <v>1000</v>
      </c>
      <c r="L15" s="22">
        <f t="shared" ca="1" si="13"/>
        <v>12000</v>
      </c>
      <c r="M15" s="21"/>
      <c r="N15" s="22">
        <f t="shared" ca="1" si="14"/>
        <v>0</v>
      </c>
      <c r="O15" s="21">
        <v>2000</v>
      </c>
      <c r="P15" s="22">
        <f t="shared" ca="1" si="18"/>
        <v>24000</v>
      </c>
      <c r="Q15" s="21">
        <v>400</v>
      </c>
      <c r="R15" s="22">
        <f t="shared" ca="1" si="15"/>
        <v>4800</v>
      </c>
      <c r="S15" s="34" t="s">
        <v>54</v>
      </c>
      <c r="T15" s="22">
        <v>0</v>
      </c>
      <c r="U15" s="22">
        <f t="shared" ca="1" si="3"/>
        <v>52800</v>
      </c>
      <c r="V15" s="18">
        <f t="shared" ca="1" si="4"/>
        <v>175200</v>
      </c>
      <c r="W15" s="19">
        <f ca="1">VLOOKUP($V15,税率!$B$4:$F$10,4,TRUE)</f>
        <v>0.2</v>
      </c>
      <c r="X15" s="18">
        <f ca="1">VLOOKUP($V15,税率!$B$4:$F$10,5,TRUE)</f>
        <v>16920</v>
      </c>
      <c r="Y15" s="18">
        <f t="shared" ca="1" si="5"/>
        <v>18120</v>
      </c>
      <c r="Z15" s="20">
        <f t="shared" ca="1" si="6"/>
        <v>15200</v>
      </c>
      <c r="AA15" s="18">
        <f t="shared" ca="1" si="16"/>
        <v>2920</v>
      </c>
      <c r="AB15" s="18">
        <f t="shared" ca="1" si="7"/>
        <v>18120</v>
      </c>
      <c r="AC15" s="18">
        <f t="shared" ca="1" si="8"/>
        <v>21080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420000</v>
      </c>
      <c r="E16" s="21">
        <f t="shared" si="11"/>
        <v>7000</v>
      </c>
      <c r="F16" s="22">
        <f t="shared" ca="1" si="1"/>
        <v>84000</v>
      </c>
      <c r="G16" s="21">
        <v>5000</v>
      </c>
      <c r="H16" s="22">
        <f t="shared" ca="1" si="2"/>
        <v>60000</v>
      </c>
      <c r="I16" s="21">
        <v>1000</v>
      </c>
      <c r="J16" s="22">
        <f t="shared" ca="1" si="12"/>
        <v>12000</v>
      </c>
      <c r="K16" s="21"/>
      <c r="L16" s="22">
        <f t="shared" ca="1" si="13"/>
        <v>0</v>
      </c>
      <c r="M16" s="21">
        <v>1500</v>
      </c>
      <c r="N16" s="22">
        <f t="shared" ca="1" si="14"/>
        <v>18000</v>
      </c>
      <c r="O16" s="21">
        <v>2000</v>
      </c>
      <c r="P16" s="22">
        <f t="shared" ca="1" si="18"/>
        <v>24000</v>
      </c>
      <c r="Q16" s="21">
        <v>400</v>
      </c>
      <c r="R16" s="22">
        <f t="shared" ca="1" si="15"/>
        <v>4800</v>
      </c>
      <c r="S16" s="34" t="s">
        <v>54</v>
      </c>
      <c r="T16" s="22">
        <v>0</v>
      </c>
      <c r="U16" s="22">
        <f t="shared" ca="1" si="3"/>
        <v>58800</v>
      </c>
      <c r="V16" s="18">
        <f t="shared" ca="1" si="4"/>
        <v>217200</v>
      </c>
      <c r="W16" s="19">
        <f ca="1">VLOOKUP($V16,税率!$B$4:$F$10,4,TRUE)</f>
        <v>0.2</v>
      </c>
      <c r="X16" s="18">
        <f ca="1">VLOOKUP($V16,税率!$B$4:$F$10,5,TRUE)</f>
        <v>16920</v>
      </c>
      <c r="Y16" s="18">
        <f t="shared" ca="1" si="5"/>
        <v>26520</v>
      </c>
      <c r="Z16" s="20">
        <f t="shared" ca="1" si="6"/>
        <v>22900</v>
      </c>
      <c r="AA16" s="18">
        <f t="shared" ca="1" si="16"/>
        <v>3620</v>
      </c>
      <c r="AB16" s="18">
        <f t="shared" ca="1" si="7"/>
        <v>26520</v>
      </c>
      <c r="AC16" s="18">
        <f t="shared" ca="1" si="8"/>
        <v>24380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480000</v>
      </c>
      <c r="E17" s="21">
        <f t="shared" si="11"/>
        <v>8000</v>
      </c>
      <c r="F17" s="22">
        <f t="shared" ca="1" si="1"/>
        <v>96000</v>
      </c>
      <c r="G17" s="21">
        <v>5000</v>
      </c>
      <c r="H17" s="22">
        <f t="shared" ca="1" si="2"/>
        <v>60000</v>
      </c>
      <c r="I17" s="21">
        <v>1000</v>
      </c>
      <c r="J17" s="22">
        <f t="shared" ca="1" si="12"/>
        <v>12000</v>
      </c>
      <c r="K17" s="21">
        <v>1000</v>
      </c>
      <c r="L17" s="22">
        <f t="shared" ca="1" si="13"/>
        <v>12000</v>
      </c>
      <c r="M17" s="21"/>
      <c r="N17" s="22">
        <f t="shared" ca="1" si="14"/>
        <v>0</v>
      </c>
      <c r="O17" s="21">
        <v>2000</v>
      </c>
      <c r="P17" s="22">
        <f t="shared" ca="1" si="18"/>
        <v>24000</v>
      </c>
      <c r="Q17" s="21">
        <v>400</v>
      </c>
      <c r="R17" s="22">
        <f t="shared" ca="1" si="15"/>
        <v>4800</v>
      </c>
      <c r="S17" s="34" t="s">
        <v>54</v>
      </c>
      <c r="T17" s="22">
        <v>0</v>
      </c>
      <c r="U17" s="22">
        <f t="shared" ca="1" si="3"/>
        <v>52800</v>
      </c>
      <c r="V17" s="18">
        <f t="shared" ca="1" si="4"/>
        <v>271200</v>
      </c>
      <c r="W17" s="19">
        <f ca="1">VLOOKUP($V17,税率!$B$4:$F$10,4,TRUE)</f>
        <v>0.2</v>
      </c>
      <c r="X17" s="18">
        <f ca="1">VLOOKUP($V17,税率!$B$4:$F$10,5,TRUE)</f>
        <v>16920</v>
      </c>
      <c r="Y17" s="18">
        <f t="shared" ca="1" si="5"/>
        <v>37320</v>
      </c>
      <c r="Z17" s="20">
        <f t="shared" ca="1" si="6"/>
        <v>32800</v>
      </c>
      <c r="AA17" s="18">
        <f t="shared" ca="1" si="16"/>
        <v>4520</v>
      </c>
      <c r="AB17" s="18">
        <f t="shared" ca="1" si="7"/>
        <v>37320</v>
      </c>
      <c r="AC17" s="18">
        <f t="shared" ca="1" si="8"/>
        <v>27480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240000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60000</v>
      </c>
      <c r="I22" s="21">
        <v>1000</v>
      </c>
      <c r="J22" s="22">
        <f t="shared" ref="J22:J26" ca="1" si="20">MIN(IFERROR(VLOOKUP($B22,INDIRECT("'"&amp;$B$2&amp;"'!"&amp;"b:bz"),J$7,FALSE),0)+I22,J$6)</f>
        <v>12000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18000</v>
      </c>
      <c r="O22" s="21">
        <v>2000</v>
      </c>
      <c r="P22" s="22">
        <f t="shared" ref="P22:P26" ca="1" si="23">MIN(IFERROR(VLOOKUP($B22,INDIRECT("'"&amp;$B$2&amp;"'!"&amp;"b:bz"),P$7,FALSE),0)+O22,P$6)</f>
        <v>24000</v>
      </c>
      <c r="Q22" s="21">
        <v>400</v>
      </c>
      <c r="R22" s="22">
        <f ca="1">MIN(IFERROR(VLOOKUP($B22,INDIRECT("'"&amp;$B$2&amp;"'!"&amp;"b:bz"),R$7,FALSE),0)+Q22,4800)</f>
        <v>4800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58800</v>
      </c>
      <c r="V22" s="18">
        <f ca="1">D22-F22-H22-U22</f>
        <v>121200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10666.666666666666</v>
      </c>
      <c r="Z22" s="20">
        <f ca="1">IFERROR(VLOOKUP($B22,INDIRECT("'"&amp;$B$2&amp;"'!"&amp;"b:bz"),Z$7,FALSE),0)</f>
        <v>9544.4444444444453</v>
      </c>
      <c r="AA22" s="18">
        <f t="shared" ref="AA22:AA26" ca="1" si="25">MAX(Y22-Z22,0)</f>
        <v>1122.2222222222208</v>
      </c>
      <c r="AB22" s="18">
        <f ca="1">Z22+AA22</f>
        <v>10666.666666666666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300000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60000</v>
      </c>
      <c r="I23" s="21">
        <v>1000</v>
      </c>
      <c r="J23" s="22">
        <f t="shared" ca="1" si="20"/>
        <v>12000</v>
      </c>
      <c r="K23" s="21">
        <v>1000</v>
      </c>
      <c r="L23" s="22">
        <f t="shared" ca="1" si="21"/>
        <v>12000</v>
      </c>
      <c r="M23" s="21"/>
      <c r="N23" s="22">
        <f t="shared" ca="1" si="22"/>
        <v>0</v>
      </c>
      <c r="O23" s="21">
        <v>2000</v>
      </c>
      <c r="P23" s="22">
        <f t="shared" ca="1" si="23"/>
        <v>24000</v>
      </c>
      <c r="Q23" s="21">
        <v>400</v>
      </c>
      <c r="R23" s="22">
        <f t="shared" ref="R23:R26" ca="1" si="27">MIN(IFERROR(VLOOKUP($B23,INDIRECT("'"&amp;$B$2&amp;"'!"&amp;"b:bz"),R$7,FALSE),0)+Q23,R$6)</f>
        <v>4800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52800</v>
      </c>
      <c r="V23" s="18">
        <f t="shared" ref="V23:V26" ca="1" si="28">D23-F23-H23-U23</f>
        <v>187200</v>
      </c>
      <c r="W23" s="19">
        <f ca="1">IF(V23&lt;=0,0,VLOOKUP(V23,税率!$B$26:$F$32,4,TRUE))</f>
        <v>0.2</v>
      </c>
      <c r="X23" s="18">
        <f ca="1">IF(V23&lt;=0,0,VLOOKUP(V23,税率!$B$26:$F$32,5,TRUE))</f>
        <v>16920</v>
      </c>
      <c r="Y23" s="18">
        <f t="shared" ref="Y23:Y26" ca="1" si="29">(V23-X23)/(1-W23)*W23-X23</f>
        <v>25650</v>
      </c>
      <c r="Z23" s="20">
        <f ca="1">IFERROR(VLOOKUP($B23,INDIRECT("'"&amp;$B$2&amp;"'!"&amp;"b:bz"),Z$7,FALSE),0)</f>
        <v>21750</v>
      </c>
      <c r="AA23" s="18">
        <f t="shared" ca="1" si="25"/>
        <v>3900</v>
      </c>
      <c r="AB23" s="18">
        <f ca="1">Z23+AA23</f>
        <v>25650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360000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60000</v>
      </c>
      <c r="I24" s="21">
        <v>1000</v>
      </c>
      <c r="J24" s="22">
        <f t="shared" ca="1" si="20"/>
        <v>12000</v>
      </c>
      <c r="K24" s="21"/>
      <c r="L24" s="22">
        <f t="shared" ca="1" si="21"/>
        <v>0</v>
      </c>
      <c r="M24" s="21">
        <v>1500</v>
      </c>
      <c r="N24" s="22">
        <f t="shared" ca="1" si="22"/>
        <v>18000</v>
      </c>
      <c r="O24" s="21">
        <v>2000</v>
      </c>
      <c r="P24" s="22">
        <f t="shared" ca="1" si="23"/>
        <v>24000</v>
      </c>
      <c r="Q24" s="21">
        <v>400</v>
      </c>
      <c r="R24" s="22">
        <f t="shared" ca="1" si="27"/>
        <v>4800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58800</v>
      </c>
      <c r="V24" s="18">
        <f t="shared" ca="1" si="28"/>
        <v>241200</v>
      </c>
      <c r="W24" s="19">
        <f ca="1">IF(V24&lt;=0,0,VLOOKUP(V24,税率!$B$26:$F$32,4,TRUE))</f>
        <v>0.2</v>
      </c>
      <c r="X24" s="18">
        <f ca="1">IF(V24&lt;=0,0,VLOOKUP(V24,税率!$B$26:$F$32,5,TRUE))</f>
        <v>16920</v>
      </c>
      <c r="Y24" s="18">
        <f t="shared" ca="1" si="29"/>
        <v>39150</v>
      </c>
      <c r="Z24" s="20">
        <f ca="1">IFERROR(VLOOKUP($B24,INDIRECT("'"&amp;$B$2&amp;"'!"&amp;"b:bz"),Z$7,FALSE),0)</f>
        <v>34125</v>
      </c>
      <c r="AA24" s="18">
        <f t="shared" ca="1" si="25"/>
        <v>5025</v>
      </c>
      <c r="AB24" s="18">
        <f ca="1">Z24+AA24</f>
        <v>39150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420000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60000</v>
      </c>
      <c r="I25" s="21">
        <v>1000</v>
      </c>
      <c r="J25" s="22">
        <f t="shared" ca="1" si="20"/>
        <v>12000</v>
      </c>
      <c r="K25" s="21">
        <v>1000</v>
      </c>
      <c r="L25" s="22">
        <f t="shared" ca="1" si="21"/>
        <v>12000</v>
      </c>
      <c r="M25" s="21"/>
      <c r="N25" s="22">
        <f t="shared" ca="1" si="22"/>
        <v>0</v>
      </c>
      <c r="O25" s="21">
        <v>2000</v>
      </c>
      <c r="P25" s="22">
        <f t="shared" ca="1" si="23"/>
        <v>24000</v>
      </c>
      <c r="Q25" s="21">
        <v>400</v>
      </c>
      <c r="R25" s="22">
        <f t="shared" ca="1" si="27"/>
        <v>4800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52800</v>
      </c>
      <c r="V25" s="18">
        <f t="shared" ca="1" si="28"/>
        <v>307200</v>
      </c>
      <c r="W25" s="19">
        <f ca="1">IF(V25&lt;=0,0,VLOOKUP(V25,税率!$B$26:$F$32,4,TRUE))</f>
        <v>0.25</v>
      </c>
      <c r="X25" s="18">
        <f ca="1">IF(V25&lt;=0,0,VLOOKUP(V25,税率!$B$26:$F$32,5,TRUE))</f>
        <v>31920</v>
      </c>
      <c r="Y25" s="18">
        <f t="shared" ca="1" si="29"/>
        <v>59840</v>
      </c>
      <c r="Z25" s="20">
        <f ca="1">IFERROR(VLOOKUP($B25,INDIRECT("'"&amp;$B$2&amp;"'!"&amp;"b:bz"),Z$7,FALSE),0)</f>
        <v>51306.666666666672</v>
      </c>
      <c r="AA25" s="18">
        <f t="shared" ca="1" si="25"/>
        <v>8533.3333333333285</v>
      </c>
      <c r="AB25" s="18">
        <f ca="1">Z25+AA25</f>
        <v>59840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480000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60000</v>
      </c>
      <c r="I26" s="21">
        <v>1000</v>
      </c>
      <c r="J26" s="22">
        <f t="shared" ca="1" si="20"/>
        <v>12000</v>
      </c>
      <c r="K26" s="21"/>
      <c r="L26" s="22">
        <f t="shared" ca="1" si="21"/>
        <v>0</v>
      </c>
      <c r="M26" s="21">
        <v>1500</v>
      </c>
      <c r="N26" s="22">
        <f t="shared" ca="1" si="22"/>
        <v>18000</v>
      </c>
      <c r="O26" s="21">
        <v>2000</v>
      </c>
      <c r="P26" s="22">
        <f t="shared" ca="1" si="23"/>
        <v>24000</v>
      </c>
      <c r="Q26" s="21">
        <v>400</v>
      </c>
      <c r="R26" s="22">
        <f t="shared" ca="1" si="27"/>
        <v>4800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58800</v>
      </c>
      <c r="V26" s="18">
        <f t="shared" ca="1" si="28"/>
        <v>361200</v>
      </c>
      <c r="W26" s="19">
        <f ca="1">IF(V26&lt;=0,0,VLOOKUP(V26,税率!$B$26:$F$32,4,TRUE))</f>
        <v>0.3</v>
      </c>
      <c r="X26" s="18">
        <f ca="1">IF(V26&lt;=0,0,VLOOKUP(V26,税率!$B$26:$F$32,5,TRUE))</f>
        <v>52920</v>
      </c>
      <c r="Y26" s="18">
        <f t="shared" ca="1" si="29"/>
        <v>79200</v>
      </c>
      <c r="Z26" s="20">
        <f ca="1">IFERROR(VLOOKUP($B26,INDIRECT("'"&amp;$B$2&amp;"'!"&amp;"b:bz"),Z$7,FALSE),0)</f>
        <v>67806.666666666672</v>
      </c>
      <c r="AA26" s="18">
        <f t="shared" ca="1" si="25"/>
        <v>11393.333333333328</v>
      </c>
      <c r="AB26" s="18">
        <f ca="1">Z26+AA26</f>
        <v>79200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G4:G6"/>
    <mergeCell ref="H4:H6"/>
    <mergeCell ref="AA2:AA6"/>
    <mergeCell ref="AB2:AB3"/>
    <mergeCell ref="M3:N3"/>
    <mergeCell ref="O3:P3"/>
    <mergeCell ref="Q3:R3"/>
    <mergeCell ref="U2:U6"/>
    <mergeCell ref="V1:AB1"/>
    <mergeCell ref="AC1:AC6"/>
    <mergeCell ref="Y2:Y3"/>
    <mergeCell ref="Z2:Z3"/>
    <mergeCell ref="Y4:Y6"/>
    <mergeCell ref="Z4:Z6"/>
    <mergeCell ref="AB4:AB6"/>
    <mergeCell ref="B3:B6"/>
    <mergeCell ref="C3:C6"/>
    <mergeCell ref="D3:D6"/>
    <mergeCell ref="I3:J3"/>
    <mergeCell ref="K3:L3"/>
    <mergeCell ref="G1:H3"/>
    <mergeCell ref="I1:U1"/>
    <mergeCell ref="E2:F2"/>
    <mergeCell ref="E1:F1"/>
    <mergeCell ref="I4:J4"/>
    <mergeCell ref="M4:N4"/>
    <mergeCell ref="Q4:R4"/>
    <mergeCell ref="K4:L4"/>
    <mergeCell ref="O4:P4"/>
    <mergeCell ref="S4:T4"/>
    <mergeCell ref="F3:F6"/>
    <mergeCell ref="C2:D2"/>
    <mergeCell ref="S2:T2"/>
    <mergeCell ref="V2:V3"/>
    <mergeCell ref="W2:W6"/>
    <mergeCell ref="X2:X6"/>
    <mergeCell ref="V4:V6"/>
    <mergeCell ref="I2:R2"/>
    <mergeCell ref="E3:E6"/>
    <mergeCell ref="S3:T3"/>
  </mergeCells>
  <phoneticPr fontId="3"/>
  <conditionalFormatting sqref="A22:C22 A8:C17 E22:H22 Z22 E8:H17 R22:V22 AB22:AC22 R8:AD17">
    <cfRule type="expression" dxfId="42" priority="51">
      <formula>ISODD($A8)</formula>
    </cfRule>
  </conditionalFormatting>
  <conditionalFormatting sqref="D8:D17">
    <cfRule type="expression" dxfId="41" priority="50">
      <formula>ISODD($A8)</formula>
    </cfRule>
  </conditionalFormatting>
  <conditionalFormatting sqref="D22">
    <cfRule type="expression" dxfId="40" priority="49">
      <formula>ISODD($A22)</formula>
    </cfRule>
  </conditionalFormatting>
  <conditionalFormatting sqref="W22:Y22">
    <cfRule type="expression" dxfId="39" priority="48">
      <formula>ISODD($A22)</formula>
    </cfRule>
  </conditionalFormatting>
  <conditionalFormatting sqref="E23:H25 Z23:Z25 A23:C25 R23:V25 AB23:AC25">
    <cfRule type="expression" dxfId="38" priority="47">
      <formula>ISODD($A23)</formula>
    </cfRule>
  </conditionalFormatting>
  <conditionalFormatting sqref="D23:D25">
    <cfRule type="expression" dxfId="37" priority="46">
      <formula>ISODD($A23)</formula>
    </cfRule>
  </conditionalFormatting>
  <conditionalFormatting sqref="W23:Y25">
    <cfRule type="expression" dxfId="36" priority="45">
      <formula>ISODD($A23)</formula>
    </cfRule>
  </conditionalFormatting>
  <conditionalFormatting sqref="A26:B26 E26:H26 Z26 R26:V26 AB26:AC26">
    <cfRule type="expression" dxfId="35" priority="44">
      <formula>ISODD($A26)</formula>
    </cfRule>
  </conditionalFormatting>
  <conditionalFormatting sqref="D26">
    <cfRule type="expression" dxfId="34" priority="43">
      <formula>ISODD($A26)</formula>
    </cfRule>
  </conditionalFormatting>
  <conditionalFormatting sqref="W26:Y26">
    <cfRule type="expression" dxfId="33" priority="42">
      <formula>ISODD($A26)</formula>
    </cfRule>
  </conditionalFormatting>
  <conditionalFormatting sqref="C26">
    <cfRule type="expression" dxfId="32" priority="41">
      <formula>ISODD($A26)</formula>
    </cfRule>
  </conditionalFormatting>
  <conditionalFormatting sqref="P22 P8:P17">
    <cfRule type="expression" dxfId="31" priority="37">
      <formula>ISODD($A8)</formula>
    </cfRule>
  </conditionalFormatting>
  <conditionalFormatting sqref="P23:P25">
    <cfRule type="expression" dxfId="30" priority="36">
      <formula>ISODD($A23)</formula>
    </cfRule>
  </conditionalFormatting>
  <conditionalFormatting sqref="P26">
    <cfRule type="expression" dxfId="29" priority="35">
      <formula>ISODD($A26)</formula>
    </cfRule>
  </conditionalFormatting>
  <conditionalFormatting sqref="N8:N17">
    <cfRule type="expression" dxfId="28" priority="34">
      <formula>ISODD($A8)</formula>
    </cfRule>
  </conditionalFormatting>
  <conditionalFormatting sqref="L8:L17">
    <cfRule type="expression" dxfId="27" priority="31">
      <formula>ISODD($A8)</formula>
    </cfRule>
  </conditionalFormatting>
  <conditionalFormatting sqref="J8:J17">
    <cfRule type="expression" dxfId="26" priority="28">
      <formula>ISODD($A8)</formula>
    </cfRule>
  </conditionalFormatting>
  <conditionalFormatting sqref="K8:K17 K22">
    <cfRule type="expression" dxfId="25" priority="25">
      <formula>ISODD($A8)</formula>
    </cfRule>
  </conditionalFormatting>
  <conditionalFormatting sqref="M8:M17">
    <cfRule type="expression" dxfId="24" priority="22">
      <formula>ISODD($A8)</formula>
    </cfRule>
  </conditionalFormatting>
  <conditionalFormatting sqref="Q8:Q17">
    <cfRule type="expression" dxfId="23" priority="16">
      <formula>ISODD($A8)</formula>
    </cfRule>
  </conditionalFormatting>
  <conditionalFormatting sqref="O8:O17">
    <cfRule type="expression" dxfId="22" priority="19">
      <formula>ISODD($A8)</formula>
    </cfRule>
  </conditionalFormatting>
  <conditionalFormatting sqref="Q22:Q26">
    <cfRule type="expression" dxfId="21" priority="13">
      <formula>ISODD($A22)</formula>
    </cfRule>
  </conditionalFormatting>
  <conditionalFormatting sqref="O22:O26">
    <cfRule type="expression" dxfId="20" priority="12">
      <formula>ISODD($A22)</formula>
    </cfRule>
  </conditionalFormatting>
  <conditionalFormatting sqref="I8:I17 I22">
    <cfRule type="expression" dxfId="19" priority="9">
      <formula>ISODD($A8)</formula>
    </cfRule>
  </conditionalFormatting>
  <conditionalFormatting sqref="I23:I26">
    <cfRule type="expression" dxfId="18" priority="8">
      <formula>ISODD($A23)</formula>
    </cfRule>
  </conditionalFormatting>
  <conditionalFormatting sqref="M22:M26">
    <cfRule type="expression" dxfId="17" priority="7">
      <formula>ISODD($A22)</formula>
    </cfRule>
  </conditionalFormatting>
  <conditionalFormatting sqref="K23:K26">
    <cfRule type="expression" dxfId="16" priority="10">
      <formula>ISODD($A23)</formula>
    </cfRule>
  </conditionalFormatting>
  <conditionalFormatting sqref="N22:N26">
    <cfRule type="expression" dxfId="15" priority="6">
      <formula>ISODD($A22)</formula>
    </cfRule>
  </conditionalFormatting>
  <conditionalFormatting sqref="L22:L26">
    <cfRule type="expression" dxfId="14" priority="5">
      <formula>ISODD($A22)</formula>
    </cfRule>
  </conditionalFormatting>
  <conditionalFormatting sqref="J22:J26">
    <cfRule type="expression" dxfId="13" priority="4">
      <formula>ISODD($A22)</formula>
    </cfRule>
  </conditionalFormatting>
  <conditionalFormatting sqref="AA22:AA26">
    <cfRule type="expression" dxfId="12" priority="2">
      <formula>ISODD($A22)</formula>
    </cfRule>
  </conditionalFormatting>
  <conditionalFormatting sqref="AD22:AD26">
    <cfRule type="expression" dxfId="11" priority="1">
      <formula>ISODD($A22)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7422-FFC1-4687-AADC-2602DD26E137}">
  <dimension ref="A1:H25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1" sqref="G21"/>
    </sheetView>
  </sheetViews>
  <sheetFormatPr defaultRowHeight="13"/>
  <cols>
    <col min="1" max="1" width="4.5" style="9" bestFit="1" customWidth="1"/>
    <col min="2" max="2" width="8.75" style="9" bestFit="1" customWidth="1"/>
    <col min="3" max="3" width="12.1640625" style="9" bestFit="1" customWidth="1"/>
    <col min="4" max="4" width="9.5" style="9" bestFit="1" customWidth="1"/>
    <col min="5" max="6" width="8.6640625" style="9" bestFit="1" customWidth="1"/>
    <col min="7" max="7" width="7.83203125" style="9" bestFit="1" customWidth="1"/>
    <col min="8" max="8" width="8.6640625" style="9" bestFit="1" customWidth="1"/>
    <col min="9" max="16384" width="8.6640625" style="9"/>
  </cols>
  <sheetData>
    <row r="1" spans="1:8" ht="18" customHeight="1">
      <c r="C1" s="29" t="s">
        <v>52</v>
      </c>
      <c r="D1" s="106" t="s">
        <v>46</v>
      </c>
      <c r="E1" s="106"/>
      <c r="F1" s="106"/>
      <c r="G1" s="106"/>
      <c r="H1" s="124" t="s">
        <v>40</v>
      </c>
    </row>
    <row r="2" spans="1:8" ht="22" customHeight="1">
      <c r="B2" s="10"/>
      <c r="C2" s="23" t="s">
        <v>53</v>
      </c>
      <c r="D2" s="106" t="s">
        <v>33</v>
      </c>
      <c r="E2" s="106" t="s">
        <v>23</v>
      </c>
      <c r="F2" s="106" t="s">
        <v>34</v>
      </c>
      <c r="G2" s="120" t="s">
        <v>38</v>
      </c>
      <c r="H2" s="125"/>
    </row>
    <row r="3" spans="1:8" ht="28" customHeight="1">
      <c r="B3" s="99" t="s">
        <v>47</v>
      </c>
      <c r="C3" s="102" t="s">
        <v>39</v>
      </c>
      <c r="D3" s="106"/>
      <c r="E3" s="106"/>
      <c r="F3" s="106"/>
      <c r="G3" s="120"/>
      <c r="H3" s="125"/>
    </row>
    <row r="4" spans="1:8" ht="18" customHeight="1">
      <c r="B4" s="100"/>
      <c r="C4" s="102"/>
      <c r="D4" s="106" t="s">
        <v>10</v>
      </c>
      <c r="E4" s="106"/>
      <c r="F4" s="106"/>
      <c r="G4" s="120"/>
      <c r="H4" s="125"/>
    </row>
    <row r="5" spans="1:8" ht="18" customHeight="1">
      <c r="B5" s="101"/>
      <c r="C5" s="102"/>
      <c r="D5" s="106"/>
      <c r="E5" s="106"/>
      <c r="F5" s="106"/>
      <c r="G5" s="120"/>
      <c r="H5" s="126"/>
    </row>
    <row r="6" spans="1:8">
      <c r="A6" s="28" t="s">
        <v>43</v>
      </c>
      <c r="B6" s="11"/>
      <c r="C6" s="15"/>
      <c r="D6" s="11"/>
      <c r="E6" s="11"/>
      <c r="F6" s="11"/>
      <c r="G6" s="11"/>
      <c r="H6" s="11"/>
    </row>
    <row r="7" spans="1:8" ht="19.5" customHeight="1">
      <c r="A7" s="17">
        <f>ROW()-ROW($A$6)</f>
        <v>1</v>
      </c>
      <c r="B7" s="11" t="s">
        <v>4</v>
      </c>
      <c r="C7" s="25">
        <v>5000</v>
      </c>
      <c r="D7" s="18">
        <f>C7/12</f>
        <v>416.66666666666669</v>
      </c>
      <c r="E7" s="19">
        <f>VLOOKUP($D7,税率!$B$15:$F$21,4,TRUE)</f>
        <v>0.03</v>
      </c>
      <c r="F7" s="18">
        <f>VLOOKUP($D7,税率!$B$15:$F$21,5,TRUE)</f>
        <v>0</v>
      </c>
      <c r="G7" s="18">
        <f>MAX(C7*E7-F7,0)</f>
        <v>150</v>
      </c>
      <c r="H7" s="18">
        <f>C7-G7</f>
        <v>4850</v>
      </c>
    </row>
    <row r="8" spans="1:8" ht="19.5" customHeight="1">
      <c r="A8" s="17">
        <f t="shared" ref="A8:A16" si="0">ROW()-ROW($A$6)</f>
        <v>2</v>
      </c>
      <c r="B8" s="11" t="s">
        <v>5</v>
      </c>
      <c r="C8" s="25">
        <f>C7+2500</f>
        <v>7500</v>
      </c>
      <c r="D8" s="18">
        <f t="shared" ref="D8:D16" si="1">C8/12</f>
        <v>625</v>
      </c>
      <c r="E8" s="19">
        <f>VLOOKUP($D8,税率!$B$15:$F$21,4,TRUE)</f>
        <v>0.03</v>
      </c>
      <c r="F8" s="18">
        <f>VLOOKUP($D8,税率!$B$15:$F$21,5,TRUE)</f>
        <v>0</v>
      </c>
      <c r="G8" s="18">
        <f t="shared" ref="G8:G16" si="2">MAX(C8*E8-F8,0)</f>
        <v>225</v>
      </c>
      <c r="H8" s="18">
        <f t="shared" ref="H8:H16" si="3">C8-G8</f>
        <v>7275</v>
      </c>
    </row>
    <row r="9" spans="1:8" ht="19.5" customHeight="1">
      <c r="A9" s="17">
        <f t="shared" si="0"/>
        <v>3</v>
      </c>
      <c r="B9" s="11" t="s">
        <v>11</v>
      </c>
      <c r="C9" s="25">
        <f t="shared" ref="C9:C11" si="4">C8+2500</f>
        <v>10000</v>
      </c>
      <c r="D9" s="18">
        <f t="shared" si="1"/>
        <v>833.33333333333337</v>
      </c>
      <c r="E9" s="19">
        <f>VLOOKUP($D9,税率!$B$15:$F$21,4,TRUE)</f>
        <v>0.03</v>
      </c>
      <c r="F9" s="18">
        <f>VLOOKUP($D9,税率!$B$15:$F$21,5,TRUE)</f>
        <v>0</v>
      </c>
      <c r="G9" s="18">
        <f t="shared" si="2"/>
        <v>300</v>
      </c>
      <c r="H9" s="18">
        <f t="shared" si="3"/>
        <v>9700</v>
      </c>
    </row>
    <row r="10" spans="1:8" ht="19.5" customHeight="1">
      <c r="A10" s="17">
        <f t="shared" si="0"/>
        <v>4</v>
      </c>
      <c r="B10" s="11" t="s">
        <v>12</v>
      </c>
      <c r="C10" s="25">
        <f t="shared" si="4"/>
        <v>12500</v>
      </c>
      <c r="D10" s="18">
        <f t="shared" si="1"/>
        <v>1041.6666666666667</v>
      </c>
      <c r="E10" s="19">
        <f>VLOOKUP($D10,税率!$B$15:$F$21,4,TRUE)</f>
        <v>0.03</v>
      </c>
      <c r="F10" s="18">
        <f>VLOOKUP($D10,税率!$B$15:$F$21,5,TRUE)</f>
        <v>0</v>
      </c>
      <c r="G10" s="18">
        <f t="shared" si="2"/>
        <v>375</v>
      </c>
      <c r="H10" s="18">
        <f t="shared" si="3"/>
        <v>12125</v>
      </c>
    </row>
    <row r="11" spans="1:8" ht="19.5" customHeight="1">
      <c r="A11" s="17">
        <f t="shared" si="0"/>
        <v>5</v>
      </c>
      <c r="B11" s="11" t="s">
        <v>13</v>
      </c>
      <c r="C11" s="25">
        <f t="shared" si="4"/>
        <v>15000</v>
      </c>
      <c r="D11" s="18">
        <f t="shared" si="1"/>
        <v>1250</v>
      </c>
      <c r="E11" s="19">
        <f>VLOOKUP($D11,税率!$B$15:$F$21,4,TRUE)</f>
        <v>0.03</v>
      </c>
      <c r="F11" s="18">
        <f>VLOOKUP($D11,税率!$B$15:$F$21,5,TRUE)</f>
        <v>0</v>
      </c>
      <c r="G11" s="18">
        <f t="shared" si="2"/>
        <v>450</v>
      </c>
      <c r="H11" s="18">
        <f t="shared" si="3"/>
        <v>14550</v>
      </c>
    </row>
    <row r="12" spans="1:8" ht="19.5" customHeight="1">
      <c r="A12" s="17">
        <f t="shared" si="0"/>
        <v>6</v>
      </c>
      <c r="B12" s="11" t="s">
        <v>14</v>
      </c>
      <c r="C12" s="25">
        <f>C11+5000</f>
        <v>20000</v>
      </c>
      <c r="D12" s="18">
        <f t="shared" si="1"/>
        <v>1666.6666666666667</v>
      </c>
      <c r="E12" s="19">
        <f>VLOOKUP($D12,税率!$B$15:$F$21,4,TRUE)</f>
        <v>0.03</v>
      </c>
      <c r="F12" s="18">
        <f>VLOOKUP($D12,税率!$B$15:$F$21,5,TRUE)</f>
        <v>0</v>
      </c>
      <c r="G12" s="18">
        <f t="shared" si="2"/>
        <v>600</v>
      </c>
      <c r="H12" s="18">
        <f t="shared" si="3"/>
        <v>19400</v>
      </c>
    </row>
    <row r="13" spans="1:8" ht="19.5" customHeight="1">
      <c r="A13" s="17">
        <f t="shared" si="0"/>
        <v>7</v>
      </c>
      <c r="B13" s="11" t="s">
        <v>15</v>
      </c>
      <c r="C13" s="25">
        <f t="shared" ref="C13:C15" si="5">C12+5000</f>
        <v>25000</v>
      </c>
      <c r="D13" s="18">
        <f t="shared" si="1"/>
        <v>2083.3333333333335</v>
      </c>
      <c r="E13" s="19">
        <f>VLOOKUP($D13,税率!$B$15:$F$21,4,TRUE)</f>
        <v>0.03</v>
      </c>
      <c r="F13" s="18">
        <f>VLOOKUP($D13,税率!$B$15:$F$21,5,TRUE)</f>
        <v>0</v>
      </c>
      <c r="G13" s="18">
        <f t="shared" si="2"/>
        <v>750</v>
      </c>
      <c r="H13" s="18">
        <f t="shared" si="3"/>
        <v>24250</v>
      </c>
    </row>
    <row r="14" spans="1:8" ht="19.5" customHeight="1">
      <c r="A14" s="17">
        <f t="shared" si="0"/>
        <v>8</v>
      </c>
      <c r="B14" s="11" t="s">
        <v>16</v>
      </c>
      <c r="C14" s="25">
        <f t="shared" si="5"/>
        <v>30000</v>
      </c>
      <c r="D14" s="18">
        <f t="shared" si="1"/>
        <v>2500</v>
      </c>
      <c r="E14" s="19">
        <f>VLOOKUP($D14,税率!$B$15:$F$21,4,TRUE)</f>
        <v>0.03</v>
      </c>
      <c r="F14" s="18">
        <f>VLOOKUP($D14,税率!$B$15:$F$21,5,TRUE)</f>
        <v>0</v>
      </c>
      <c r="G14" s="18">
        <f t="shared" si="2"/>
        <v>900</v>
      </c>
      <c r="H14" s="18">
        <f t="shared" si="3"/>
        <v>29100</v>
      </c>
    </row>
    <row r="15" spans="1:8" ht="19.5" customHeight="1">
      <c r="A15" s="17">
        <f t="shared" si="0"/>
        <v>9</v>
      </c>
      <c r="B15" s="11" t="s">
        <v>17</v>
      </c>
      <c r="C15" s="25">
        <f t="shared" si="5"/>
        <v>35000</v>
      </c>
      <c r="D15" s="18">
        <f t="shared" si="1"/>
        <v>2916.6666666666665</v>
      </c>
      <c r="E15" s="19">
        <f>VLOOKUP($D15,税率!$B$15:$F$21,4,TRUE)</f>
        <v>0.03</v>
      </c>
      <c r="F15" s="18">
        <f>VLOOKUP($D15,税率!$B$15:$F$21,5,TRUE)</f>
        <v>0</v>
      </c>
      <c r="G15" s="18">
        <f t="shared" si="2"/>
        <v>1050</v>
      </c>
      <c r="H15" s="18">
        <f t="shared" si="3"/>
        <v>33950</v>
      </c>
    </row>
    <row r="16" spans="1:8" ht="19.5" customHeight="1">
      <c r="A16" s="17">
        <f t="shared" si="0"/>
        <v>10</v>
      </c>
      <c r="B16" s="11" t="s">
        <v>18</v>
      </c>
      <c r="C16" s="25">
        <v>44211.11</v>
      </c>
      <c r="D16" s="18">
        <f t="shared" si="1"/>
        <v>3684.2591666666667</v>
      </c>
      <c r="E16" s="19">
        <f>VLOOKUP($D16,税率!$B$15:$F$21,4,TRUE)</f>
        <v>0.1</v>
      </c>
      <c r="F16" s="18">
        <f>VLOOKUP($D16,税率!$B$15:$F$21,5,TRUE)</f>
        <v>210</v>
      </c>
      <c r="G16" s="18">
        <f t="shared" si="2"/>
        <v>4211.1109999999999</v>
      </c>
      <c r="H16" s="18">
        <f t="shared" si="3"/>
        <v>39999.999000000003</v>
      </c>
    </row>
    <row r="20" spans="1:8">
      <c r="A20" s="27" t="s">
        <v>44</v>
      </c>
    </row>
    <row r="21" spans="1:8" ht="19.5" customHeight="1">
      <c r="A21" s="17">
        <f>ROW()-ROW($A$20)</f>
        <v>1</v>
      </c>
      <c r="B21" s="11" t="s">
        <v>19</v>
      </c>
      <c r="C21" s="25">
        <v>20000</v>
      </c>
      <c r="D21" s="18">
        <f t="shared" ref="D21:D25" si="6">C21/12</f>
        <v>1666.6666666666667</v>
      </c>
      <c r="E21" s="19">
        <f>IF(D21&lt;=0,0,VLOOKUP(D21,税率!$B$37:$F$43,4,TRUE))</f>
        <v>0.03</v>
      </c>
      <c r="F21" s="18">
        <f>IF(D21&lt;=0,0,VLOOKUP(D21,税率!$B$37:$F$43,5,TRUE))</f>
        <v>0</v>
      </c>
      <c r="G21" s="18">
        <f>(C21-F21)/(1-E21)*E21-F21</f>
        <v>618.5567010309278</v>
      </c>
      <c r="H21" s="18">
        <f>C21</f>
        <v>20000</v>
      </c>
    </row>
    <row r="22" spans="1:8" ht="19.5" customHeight="1">
      <c r="A22" s="17">
        <f t="shared" ref="A22:A25" si="7">ROW()-ROW($A$20)</f>
        <v>2</v>
      </c>
      <c r="B22" s="11" t="s">
        <v>20</v>
      </c>
      <c r="C22" s="25">
        <f>C21+5000</f>
        <v>25000</v>
      </c>
      <c r="D22" s="18">
        <f t="shared" si="6"/>
        <v>2083.3333333333335</v>
      </c>
      <c r="E22" s="19">
        <f>IF(D22&lt;=0,0,VLOOKUP(D22,税率!$B$37:$F$43,4,TRUE))</f>
        <v>0.03</v>
      </c>
      <c r="F22" s="18">
        <f>IF(D22&lt;=0,0,VLOOKUP(D22,税率!$B$37:$F$43,5,TRUE))</f>
        <v>0</v>
      </c>
      <c r="G22" s="18">
        <f t="shared" ref="G22:G25" si="8">(C22-F22)/(1-E22)*E22-F22</f>
        <v>773.19587628865975</v>
      </c>
      <c r="H22" s="18">
        <f t="shared" ref="H22:H25" si="9">C22</f>
        <v>25000</v>
      </c>
    </row>
    <row r="23" spans="1:8" ht="19.5" customHeight="1">
      <c r="A23" s="17">
        <f t="shared" si="7"/>
        <v>3</v>
      </c>
      <c r="B23" s="11" t="s">
        <v>21</v>
      </c>
      <c r="C23" s="25">
        <f>C22+5000</f>
        <v>30000</v>
      </c>
      <c r="D23" s="18">
        <f t="shared" si="6"/>
        <v>2500</v>
      </c>
      <c r="E23" s="19">
        <f>IF(D23&lt;=0,0,VLOOKUP(D23,税率!$B$37:$F$43,4,TRUE))</f>
        <v>0.03</v>
      </c>
      <c r="F23" s="18">
        <f>IF(D23&lt;=0,0,VLOOKUP(D23,税率!$B$37:$F$43,5,TRUE))</f>
        <v>0</v>
      </c>
      <c r="G23" s="18">
        <f t="shared" si="8"/>
        <v>927.83505154639181</v>
      </c>
      <c r="H23" s="18">
        <f t="shared" si="9"/>
        <v>30000</v>
      </c>
    </row>
    <row r="24" spans="1:8" ht="19.5" customHeight="1">
      <c r="A24" s="17">
        <f t="shared" si="7"/>
        <v>4</v>
      </c>
      <c r="B24" s="11" t="s">
        <v>22</v>
      </c>
      <c r="C24" s="25">
        <f>C23+5000</f>
        <v>35000</v>
      </c>
      <c r="D24" s="18">
        <f t="shared" si="6"/>
        <v>2916.6666666666665</v>
      </c>
      <c r="E24" s="19">
        <f>IF(D24&lt;=0,0,VLOOKUP(D24,税率!$B$37:$F$43,4,TRUE))</f>
        <v>0.1</v>
      </c>
      <c r="F24" s="18">
        <f>IF(D24&lt;=0,0,VLOOKUP(D24,税率!$B$37:$F$43,5,TRUE))</f>
        <v>210</v>
      </c>
      <c r="G24" s="18">
        <f t="shared" si="8"/>
        <v>3655.5555555555557</v>
      </c>
      <c r="H24" s="18">
        <f t="shared" si="9"/>
        <v>35000</v>
      </c>
    </row>
    <row r="25" spans="1:8" ht="19.5" customHeight="1">
      <c r="A25" s="17">
        <f t="shared" si="7"/>
        <v>5</v>
      </c>
      <c r="B25" s="11" t="s">
        <v>48</v>
      </c>
      <c r="C25" s="25">
        <f>C24+5000</f>
        <v>40000</v>
      </c>
      <c r="D25" s="18">
        <f t="shared" si="6"/>
        <v>3333.3333333333335</v>
      </c>
      <c r="E25" s="19">
        <f>IF(D25&lt;=0,0,VLOOKUP(D25,税率!$B$37:$F$43,4,TRUE))</f>
        <v>0.1</v>
      </c>
      <c r="F25" s="18">
        <f>IF(D25&lt;=0,0,VLOOKUP(D25,税率!$B$37:$F$43,5,TRUE))</f>
        <v>210</v>
      </c>
      <c r="G25" s="18">
        <f t="shared" si="8"/>
        <v>4211.1111111111113</v>
      </c>
      <c r="H25" s="18">
        <f t="shared" si="9"/>
        <v>40000</v>
      </c>
    </row>
  </sheetData>
  <mergeCells count="9">
    <mergeCell ref="D1:G1"/>
    <mergeCell ref="H1:H5"/>
    <mergeCell ref="G2:G5"/>
    <mergeCell ref="B3:B5"/>
    <mergeCell ref="C3:C5"/>
    <mergeCell ref="D2:D3"/>
    <mergeCell ref="E2:E5"/>
    <mergeCell ref="F2:F5"/>
    <mergeCell ref="D4:D5"/>
  </mergeCells>
  <phoneticPr fontId="3"/>
  <conditionalFormatting sqref="A21:C24 D21:D25 A7:H16 H21:H25">
    <cfRule type="expression" dxfId="10" priority="16">
      <formula>ISODD($A7)</formula>
    </cfRule>
  </conditionalFormatting>
  <conditionalFormatting sqref="E21:F25">
    <cfRule type="expression" dxfId="9" priority="13">
      <formula>ISODD($A21)</formula>
    </cfRule>
  </conditionalFormatting>
  <conditionalFormatting sqref="E22:F24">
    <cfRule type="expression" dxfId="8" priority="10">
      <formula>ISODD($A22)</formula>
    </cfRule>
  </conditionalFormatting>
  <conditionalFormatting sqref="A25:B25">
    <cfRule type="expression" dxfId="7" priority="9">
      <formula>ISODD($A25)</formula>
    </cfRule>
  </conditionalFormatting>
  <conditionalFormatting sqref="E25:F25">
    <cfRule type="expression" dxfId="6" priority="7">
      <formula>ISODD($A25)</formula>
    </cfRule>
  </conditionalFormatting>
  <conditionalFormatting sqref="C25">
    <cfRule type="expression" dxfId="5" priority="6">
      <formula>ISODD($A25)</formula>
    </cfRule>
  </conditionalFormatting>
  <conditionalFormatting sqref="G21:G25">
    <cfRule type="expression" dxfId="4" priority="5">
      <formula>ISODD($A21)</formula>
    </cfRule>
  </conditionalFormatting>
  <conditionalFormatting sqref="G22">
    <cfRule type="expression" dxfId="3" priority="4">
      <formula>ISODD($A22)</formula>
    </cfRule>
  </conditionalFormatting>
  <conditionalFormatting sqref="G23">
    <cfRule type="expression" dxfId="2" priority="3">
      <formula>ISODD($A23)</formula>
    </cfRule>
  </conditionalFormatting>
  <conditionalFormatting sqref="G24">
    <cfRule type="expression" dxfId="1" priority="2">
      <formula>ISODD($A24)</formula>
    </cfRule>
  </conditionalFormatting>
  <conditionalFormatting sqref="G25">
    <cfRule type="expression" dxfId="0" priority="1">
      <formula>ISODD($A25)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5603-9227-422C-B277-C09CCE79415D}">
  <dimension ref="A1:G43"/>
  <sheetViews>
    <sheetView workbookViewId="0">
      <selection activeCell="B36" sqref="B36"/>
    </sheetView>
  </sheetViews>
  <sheetFormatPr defaultRowHeight="18"/>
  <sheetData>
    <row r="1" spans="1:7">
      <c r="A1" s="1" t="s">
        <v>23</v>
      </c>
      <c r="B1" s="137" t="s">
        <v>24</v>
      </c>
      <c r="C1" s="138"/>
      <c r="D1" s="139"/>
      <c r="E1" s="143" t="s">
        <v>25</v>
      </c>
      <c r="F1" s="143" t="s">
        <v>26</v>
      </c>
      <c r="G1" s="2"/>
    </row>
    <row r="2" spans="1:7">
      <c r="A2" s="1" t="s">
        <v>28</v>
      </c>
      <c r="B2" s="140"/>
      <c r="C2" s="141"/>
      <c r="D2" s="142"/>
      <c r="E2" s="144"/>
      <c r="F2" s="144"/>
      <c r="G2" s="2"/>
    </row>
    <row r="3" spans="1:7">
      <c r="A3" s="1"/>
      <c r="B3" s="1" t="s">
        <v>29</v>
      </c>
      <c r="C3" s="1"/>
      <c r="D3" s="1" t="s">
        <v>30</v>
      </c>
      <c r="E3" s="145"/>
      <c r="F3" s="145"/>
      <c r="G3" s="2"/>
    </row>
    <row r="4" spans="1:7">
      <c r="A4" s="3">
        <v>1</v>
      </c>
      <c r="B4" s="4">
        <v>-100000</v>
      </c>
      <c r="C4" s="5" t="s">
        <v>31</v>
      </c>
      <c r="D4" s="5">
        <v>36000</v>
      </c>
      <c r="E4" s="6">
        <v>0.03</v>
      </c>
      <c r="F4" s="5">
        <v>0</v>
      </c>
      <c r="G4" s="2"/>
    </row>
    <row r="5" spans="1:7">
      <c r="A5" s="3">
        <v>2</v>
      </c>
      <c r="B5" s="5">
        <f>36000+0.01</f>
        <v>36000.01</v>
      </c>
      <c r="C5" s="5" t="s">
        <v>31</v>
      </c>
      <c r="D5" s="5">
        <v>144000</v>
      </c>
      <c r="E5" s="6">
        <v>0.1</v>
      </c>
      <c r="F5" s="5">
        <v>2520</v>
      </c>
      <c r="G5" s="2"/>
    </row>
    <row r="6" spans="1:7">
      <c r="A6" s="3">
        <v>3</v>
      </c>
      <c r="B6" s="5">
        <f>144000+0.01</f>
        <v>144000.01</v>
      </c>
      <c r="C6" s="5" t="s">
        <v>31</v>
      </c>
      <c r="D6" s="5">
        <v>300000</v>
      </c>
      <c r="E6" s="6">
        <v>0.2</v>
      </c>
      <c r="F6" s="5">
        <v>16920</v>
      </c>
      <c r="G6" s="2"/>
    </row>
    <row r="7" spans="1:7">
      <c r="A7" s="3">
        <v>4</v>
      </c>
      <c r="B7" s="5">
        <f>300000+0.01</f>
        <v>300000.01</v>
      </c>
      <c r="C7" s="5" t="s">
        <v>31</v>
      </c>
      <c r="D7" s="5">
        <v>420000</v>
      </c>
      <c r="E7" s="6">
        <v>0.25</v>
      </c>
      <c r="F7" s="5">
        <v>31920</v>
      </c>
      <c r="G7" s="2"/>
    </row>
    <row r="8" spans="1:7">
      <c r="A8" s="3">
        <v>5</v>
      </c>
      <c r="B8" s="5">
        <f>420000+0.01</f>
        <v>420000.01</v>
      </c>
      <c r="C8" s="5" t="s">
        <v>31</v>
      </c>
      <c r="D8" s="5">
        <v>660000</v>
      </c>
      <c r="E8" s="6">
        <v>0.3</v>
      </c>
      <c r="F8" s="5">
        <v>52920</v>
      </c>
      <c r="G8" s="2"/>
    </row>
    <row r="9" spans="1:7">
      <c r="A9" s="3">
        <v>6</v>
      </c>
      <c r="B9" s="5">
        <f>660000+0.01</f>
        <v>660000.01</v>
      </c>
      <c r="C9" s="5" t="s">
        <v>31</v>
      </c>
      <c r="D9" s="5">
        <v>960000</v>
      </c>
      <c r="E9" s="6">
        <v>0.35</v>
      </c>
      <c r="F9" s="5">
        <v>85920</v>
      </c>
      <c r="G9" s="2"/>
    </row>
    <row r="10" spans="1:7">
      <c r="A10" s="3">
        <v>7</v>
      </c>
      <c r="B10" s="5">
        <f>960000+0.01</f>
        <v>960000.01</v>
      </c>
      <c r="C10" s="5" t="s">
        <v>31</v>
      </c>
      <c r="D10" s="5"/>
      <c r="E10" s="6">
        <v>0.45</v>
      </c>
      <c r="F10" s="5">
        <v>181920</v>
      </c>
      <c r="G10" s="2"/>
    </row>
    <row r="12" spans="1:7">
      <c r="A12" s="1" t="s">
        <v>23</v>
      </c>
      <c r="B12" s="137" t="s">
        <v>27</v>
      </c>
      <c r="C12" s="138"/>
      <c r="D12" s="139"/>
      <c r="E12" s="143" t="s">
        <v>25</v>
      </c>
      <c r="F12" s="143" t="s">
        <v>26</v>
      </c>
    </row>
    <row r="13" spans="1:7">
      <c r="A13" s="1" t="s">
        <v>28</v>
      </c>
      <c r="B13" s="140"/>
      <c r="C13" s="141"/>
      <c r="D13" s="142"/>
      <c r="E13" s="144"/>
      <c r="F13" s="144"/>
    </row>
    <row r="14" spans="1:7">
      <c r="A14" s="1"/>
      <c r="B14" s="1" t="s">
        <v>29</v>
      </c>
      <c r="C14" s="1"/>
      <c r="D14" s="1" t="s">
        <v>30</v>
      </c>
      <c r="E14" s="145"/>
      <c r="F14" s="145"/>
    </row>
    <row r="15" spans="1:7">
      <c r="A15" s="3">
        <v>1</v>
      </c>
      <c r="B15" s="4">
        <v>-100000</v>
      </c>
      <c r="C15" s="3" t="s">
        <v>31</v>
      </c>
      <c r="D15" s="5">
        <f t="shared" ref="D15:D21" si="0">D4/12</f>
        <v>3000</v>
      </c>
      <c r="E15" s="7">
        <f t="shared" ref="E15:E21" si="1">E4</f>
        <v>0.03</v>
      </c>
      <c r="F15" s="5">
        <f t="shared" ref="F15:F21" si="2">F4/12</f>
        <v>0</v>
      </c>
    </row>
    <row r="16" spans="1:7">
      <c r="A16" s="3">
        <v>2</v>
      </c>
      <c r="B16" s="5">
        <f t="shared" ref="B16:B21" si="3">B5/12</f>
        <v>3000.0008333333335</v>
      </c>
      <c r="C16" s="3" t="s">
        <v>31</v>
      </c>
      <c r="D16" s="5">
        <f t="shared" si="0"/>
        <v>12000</v>
      </c>
      <c r="E16" s="7">
        <f t="shared" si="1"/>
        <v>0.1</v>
      </c>
      <c r="F16" s="5">
        <f t="shared" si="2"/>
        <v>210</v>
      </c>
    </row>
    <row r="17" spans="1:6">
      <c r="A17" s="8">
        <v>3</v>
      </c>
      <c r="B17" s="5">
        <f t="shared" si="3"/>
        <v>12000.000833333334</v>
      </c>
      <c r="C17" s="3" t="s">
        <v>31</v>
      </c>
      <c r="D17" s="5">
        <f t="shared" si="0"/>
        <v>25000</v>
      </c>
      <c r="E17" s="7">
        <f t="shared" si="1"/>
        <v>0.2</v>
      </c>
      <c r="F17" s="5">
        <f t="shared" si="2"/>
        <v>1410</v>
      </c>
    </row>
    <row r="18" spans="1:6">
      <c r="A18" s="3">
        <v>4</v>
      </c>
      <c r="B18" s="5">
        <f t="shared" si="3"/>
        <v>25000.000833333335</v>
      </c>
      <c r="C18" s="3" t="s">
        <v>31</v>
      </c>
      <c r="D18" s="5">
        <f t="shared" si="0"/>
        <v>35000</v>
      </c>
      <c r="E18" s="7">
        <f t="shared" si="1"/>
        <v>0.25</v>
      </c>
      <c r="F18" s="5">
        <f t="shared" si="2"/>
        <v>2660</v>
      </c>
    </row>
    <row r="19" spans="1:6">
      <c r="A19" s="3">
        <v>5</v>
      </c>
      <c r="B19" s="5">
        <f t="shared" si="3"/>
        <v>35000.000833333332</v>
      </c>
      <c r="C19" s="3" t="s">
        <v>31</v>
      </c>
      <c r="D19" s="5">
        <f t="shared" si="0"/>
        <v>55000</v>
      </c>
      <c r="E19" s="7">
        <f t="shared" si="1"/>
        <v>0.3</v>
      </c>
      <c r="F19" s="5">
        <f t="shared" si="2"/>
        <v>4410</v>
      </c>
    </row>
    <row r="20" spans="1:6">
      <c r="A20" s="3">
        <v>6</v>
      </c>
      <c r="B20" s="5">
        <f t="shared" si="3"/>
        <v>55000.000833333332</v>
      </c>
      <c r="C20" s="3" t="s">
        <v>31</v>
      </c>
      <c r="D20" s="5">
        <f t="shared" si="0"/>
        <v>80000</v>
      </c>
      <c r="E20" s="7">
        <f t="shared" si="1"/>
        <v>0.35</v>
      </c>
      <c r="F20" s="5">
        <f t="shared" si="2"/>
        <v>7160</v>
      </c>
    </row>
    <row r="21" spans="1:6">
      <c r="A21" s="3">
        <v>7</v>
      </c>
      <c r="B21" s="5">
        <f t="shared" si="3"/>
        <v>80000.000833333339</v>
      </c>
      <c r="C21" s="3" t="s">
        <v>31</v>
      </c>
      <c r="D21" s="5">
        <f t="shared" si="0"/>
        <v>0</v>
      </c>
      <c r="E21" s="7">
        <f t="shared" si="1"/>
        <v>0.45</v>
      </c>
      <c r="F21" s="5">
        <f t="shared" si="2"/>
        <v>15160</v>
      </c>
    </row>
    <row r="23" spans="1:6">
      <c r="A23" s="1" t="s">
        <v>23</v>
      </c>
      <c r="B23" s="146" t="s">
        <v>41</v>
      </c>
      <c r="C23" s="138"/>
      <c r="D23" s="139"/>
      <c r="E23" s="143" t="s">
        <v>25</v>
      </c>
      <c r="F23" s="143" t="s">
        <v>26</v>
      </c>
    </row>
    <row r="24" spans="1:6">
      <c r="A24" s="1" t="s">
        <v>28</v>
      </c>
      <c r="B24" s="140"/>
      <c r="C24" s="141"/>
      <c r="D24" s="142"/>
      <c r="E24" s="144"/>
      <c r="F24" s="144"/>
    </row>
    <row r="25" spans="1:6">
      <c r="A25" s="1"/>
      <c r="B25" s="1" t="s">
        <v>29</v>
      </c>
      <c r="C25" s="1"/>
      <c r="D25" s="1" t="s">
        <v>30</v>
      </c>
      <c r="E25" s="145"/>
      <c r="F25" s="145"/>
    </row>
    <row r="26" spans="1:6">
      <c r="A26" s="3">
        <v>1</v>
      </c>
      <c r="B26" s="31">
        <v>0</v>
      </c>
      <c r="C26" s="5" t="s">
        <v>31</v>
      </c>
      <c r="D26" s="31">
        <v>34920</v>
      </c>
      <c r="E26" s="26">
        <v>0.03</v>
      </c>
      <c r="F26" s="31">
        <v>0</v>
      </c>
    </row>
    <row r="27" spans="1:6">
      <c r="A27" s="3">
        <v>2</v>
      </c>
      <c r="B27" s="31">
        <v>34921</v>
      </c>
      <c r="C27" s="5" t="s">
        <v>31</v>
      </c>
      <c r="D27" s="31">
        <v>132120</v>
      </c>
      <c r="E27" s="26">
        <v>0.1</v>
      </c>
      <c r="F27" s="31">
        <v>2520</v>
      </c>
    </row>
    <row r="28" spans="1:6">
      <c r="A28" s="8">
        <v>3</v>
      </c>
      <c r="B28" s="31">
        <v>132121</v>
      </c>
      <c r="C28" s="5" t="s">
        <v>31</v>
      </c>
      <c r="D28" s="31">
        <v>256920</v>
      </c>
      <c r="E28" s="26">
        <v>0.2</v>
      </c>
      <c r="F28" s="31">
        <v>16920</v>
      </c>
    </row>
    <row r="29" spans="1:6">
      <c r="A29" s="3">
        <v>4</v>
      </c>
      <c r="B29" s="31">
        <v>256921</v>
      </c>
      <c r="C29" s="5" t="s">
        <v>31</v>
      </c>
      <c r="D29" s="31">
        <v>346920</v>
      </c>
      <c r="E29" s="26">
        <v>0.25</v>
      </c>
      <c r="F29" s="31">
        <v>31920</v>
      </c>
    </row>
    <row r="30" spans="1:6">
      <c r="A30" s="3">
        <v>5</v>
      </c>
      <c r="B30" s="31">
        <v>346921</v>
      </c>
      <c r="C30" s="5" t="s">
        <v>31</v>
      </c>
      <c r="D30" s="31">
        <v>514920</v>
      </c>
      <c r="E30" s="26">
        <v>0.3</v>
      </c>
      <c r="F30" s="31">
        <v>52920</v>
      </c>
    </row>
    <row r="31" spans="1:6">
      <c r="A31" s="3">
        <v>6</v>
      </c>
      <c r="B31" s="31">
        <v>514921</v>
      </c>
      <c r="C31" s="5" t="s">
        <v>31</v>
      </c>
      <c r="D31" s="31">
        <v>709920</v>
      </c>
      <c r="E31" s="26">
        <v>0.35</v>
      </c>
      <c r="F31" s="31">
        <v>85920</v>
      </c>
    </row>
    <row r="32" spans="1:6">
      <c r="A32" s="3">
        <v>7</v>
      </c>
      <c r="B32" s="31">
        <v>709921</v>
      </c>
      <c r="C32" s="5" t="s">
        <v>31</v>
      </c>
      <c r="D32" s="31"/>
      <c r="E32" s="26">
        <v>0.45</v>
      </c>
      <c r="F32" s="31">
        <v>181920</v>
      </c>
    </row>
    <row r="34" spans="1:6">
      <c r="A34" s="1" t="s">
        <v>23</v>
      </c>
      <c r="B34" s="146" t="s">
        <v>116</v>
      </c>
      <c r="C34" s="138"/>
      <c r="D34" s="139"/>
      <c r="E34" s="143" t="s">
        <v>25</v>
      </c>
      <c r="F34" s="143" t="s">
        <v>26</v>
      </c>
    </row>
    <row r="35" spans="1:6">
      <c r="A35" s="1" t="s">
        <v>28</v>
      </c>
      <c r="B35" s="140"/>
      <c r="C35" s="141"/>
      <c r="D35" s="142"/>
      <c r="E35" s="144"/>
      <c r="F35" s="144"/>
    </row>
    <row r="36" spans="1:6">
      <c r="A36" s="1"/>
      <c r="B36" s="1" t="s">
        <v>29</v>
      </c>
      <c r="C36" s="1"/>
      <c r="D36" s="1" t="s">
        <v>30</v>
      </c>
      <c r="E36" s="145"/>
      <c r="F36" s="145"/>
    </row>
    <row r="37" spans="1:6">
      <c r="A37" s="3">
        <v>1</v>
      </c>
      <c r="B37" s="31">
        <v>0</v>
      </c>
      <c r="C37" s="5" t="s">
        <v>31</v>
      </c>
      <c r="D37" s="31">
        <f>D26/12</f>
        <v>2910</v>
      </c>
      <c r="E37" s="26">
        <v>0.03</v>
      </c>
      <c r="F37" s="31">
        <f t="shared" ref="F37:F43" si="4">F26/12</f>
        <v>0</v>
      </c>
    </row>
    <row r="38" spans="1:6">
      <c r="A38" s="3">
        <v>2</v>
      </c>
      <c r="B38" s="31">
        <f>B27/12</f>
        <v>2910.0833333333335</v>
      </c>
      <c r="C38" s="5" t="s">
        <v>31</v>
      </c>
      <c r="D38" s="31">
        <f t="shared" ref="B38:D43" si="5">D27/12</f>
        <v>11010</v>
      </c>
      <c r="E38" s="26">
        <v>0.1</v>
      </c>
      <c r="F38" s="31">
        <f t="shared" si="4"/>
        <v>210</v>
      </c>
    </row>
    <row r="39" spans="1:6">
      <c r="A39" s="8">
        <v>3</v>
      </c>
      <c r="B39" s="31">
        <f t="shared" si="5"/>
        <v>11010.083333333334</v>
      </c>
      <c r="C39" s="5" t="s">
        <v>31</v>
      </c>
      <c r="D39" s="31">
        <f t="shared" si="5"/>
        <v>21410</v>
      </c>
      <c r="E39" s="26">
        <v>0.2</v>
      </c>
      <c r="F39" s="31">
        <f t="shared" si="4"/>
        <v>1410</v>
      </c>
    </row>
    <row r="40" spans="1:6">
      <c r="A40" s="3">
        <v>4</v>
      </c>
      <c r="B40" s="31">
        <f t="shared" si="5"/>
        <v>21410.083333333332</v>
      </c>
      <c r="C40" s="5" t="s">
        <v>31</v>
      </c>
      <c r="D40" s="31">
        <f t="shared" si="5"/>
        <v>28910</v>
      </c>
      <c r="E40" s="26">
        <v>0.25</v>
      </c>
      <c r="F40" s="31">
        <f t="shared" si="4"/>
        <v>2660</v>
      </c>
    </row>
    <row r="41" spans="1:6">
      <c r="A41" s="3">
        <v>5</v>
      </c>
      <c r="B41" s="31">
        <f t="shared" si="5"/>
        <v>28910.083333333332</v>
      </c>
      <c r="C41" s="5" t="s">
        <v>31</v>
      </c>
      <c r="D41" s="31">
        <f t="shared" si="5"/>
        <v>42910</v>
      </c>
      <c r="E41" s="26">
        <v>0.3</v>
      </c>
      <c r="F41" s="31">
        <f t="shared" si="4"/>
        <v>4410</v>
      </c>
    </row>
    <row r="42" spans="1:6">
      <c r="A42" s="3">
        <v>6</v>
      </c>
      <c r="B42" s="31">
        <f t="shared" si="5"/>
        <v>42910.083333333336</v>
      </c>
      <c r="C42" s="5" t="s">
        <v>31</v>
      </c>
      <c r="D42" s="31">
        <f t="shared" si="5"/>
        <v>59160</v>
      </c>
      <c r="E42" s="26">
        <v>0.35</v>
      </c>
      <c r="F42" s="31">
        <f t="shared" si="4"/>
        <v>7160</v>
      </c>
    </row>
    <row r="43" spans="1:6">
      <c r="A43" s="3">
        <v>7</v>
      </c>
      <c r="B43" s="31">
        <f t="shared" si="5"/>
        <v>59160.083333333336</v>
      </c>
      <c r="C43" s="5" t="s">
        <v>31</v>
      </c>
      <c r="D43" s="31"/>
      <c r="E43" s="26">
        <v>0.45</v>
      </c>
      <c r="F43" s="31">
        <f t="shared" si="4"/>
        <v>15160</v>
      </c>
    </row>
  </sheetData>
  <mergeCells count="12">
    <mergeCell ref="B23:D24"/>
    <mergeCell ref="E23:E25"/>
    <mergeCell ref="F23:F25"/>
    <mergeCell ref="B34:D35"/>
    <mergeCell ref="E34:E36"/>
    <mergeCell ref="F34:F36"/>
    <mergeCell ref="B1:D2"/>
    <mergeCell ref="E1:E3"/>
    <mergeCell ref="F1:F3"/>
    <mergeCell ref="B12:D13"/>
    <mergeCell ref="E12:E14"/>
    <mergeCell ref="F12:F14"/>
  </mergeCells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FFB6-97C8-4AB5-8C3D-A6D5CBA64B00}">
  <dimension ref="A1:C7"/>
  <sheetViews>
    <sheetView showGridLines="0" workbookViewId="0">
      <selection activeCell="F9" sqref="F9"/>
    </sheetView>
  </sheetViews>
  <sheetFormatPr defaultRowHeight="17.5"/>
  <cols>
    <col min="1" max="1" width="2.5" style="12" bestFit="1" customWidth="1"/>
    <col min="2" max="16384" width="8.6640625" style="12"/>
  </cols>
  <sheetData>
    <row r="1" spans="1:3">
      <c r="A1" s="12" t="s">
        <v>50</v>
      </c>
    </row>
    <row r="2" spans="1:3">
      <c r="B2" s="12" t="s">
        <v>51</v>
      </c>
    </row>
    <row r="3" spans="1:3">
      <c r="B3" s="12" t="s">
        <v>120</v>
      </c>
    </row>
    <row r="4" spans="1:3">
      <c r="C4" s="12" t="s">
        <v>121</v>
      </c>
    </row>
    <row r="5" spans="1:3">
      <c r="B5" s="13"/>
      <c r="C5" s="12" t="s">
        <v>122</v>
      </c>
    </row>
    <row r="6" spans="1:3">
      <c r="B6" s="14"/>
    </row>
    <row r="7" spans="1:3" ht="18.5">
      <c r="B7"/>
    </row>
  </sheetData>
  <phoneticPr fontId="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3E0F-B958-4412-86B2-F25D3339F270}">
  <dimension ref="A1:AB56"/>
  <sheetViews>
    <sheetView showGridLines="0" workbookViewId="0">
      <selection activeCell="B2" sqref="B2"/>
    </sheetView>
  </sheetViews>
  <sheetFormatPr defaultColWidth="0" defaultRowHeight="13" zeroHeight="1"/>
  <cols>
    <col min="1" max="1" width="1.9140625" style="39" customWidth="1"/>
    <col min="2" max="2" width="6.4140625" style="39" bestFit="1" customWidth="1"/>
    <col min="3" max="3" width="5" style="39" customWidth="1"/>
    <col min="4" max="4" width="8.6640625" style="39" customWidth="1"/>
    <col min="5" max="5" width="9.4140625" style="39" bestFit="1" customWidth="1"/>
    <col min="6" max="6" width="7.75" style="39" bestFit="1" customWidth="1"/>
    <col min="7" max="8" width="8.1640625" style="39" bestFit="1" customWidth="1"/>
    <col min="9" max="9" width="4.9140625" style="39" bestFit="1" customWidth="1"/>
    <col min="10" max="10" width="8" style="39" bestFit="1" customWidth="1"/>
    <col min="11" max="11" width="10.08203125" style="39" bestFit="1" customWidth="1"/>
    <col min="12" max="12" width="10.58203125" style="39" bestFit="1" customWidth="1"/>
    <col min="13" max="13" width="11.25" style="39" bestFit="1" customWidth="1"/>
    <col min="14" max="14" width="9.08203125" style="39" bestFit="1" customWidth="1"/>
    <col min="15" max="15" width="2.25" style="39" customWidth="1"/>
    <col min="16" max="16" width="5" style="39" hidden="1" customWidth="1"/>
    <col min="17" max="17" width="9.83203125" style="39" hidden="1" customWidth="1"/>
    <col min="18" max="18" width="3" style="39" hidden="1" customWidth="1"/>
    <col min="19" max="19" width="9" style="39" hidden="1" customWidth="1"/>
    <col min="20" max="20" width="6.1640625" style="39" hidden="1" customWidth="1"/>
    <col min="21" max="21" width="9" style="39" hidden="1" customWidth="1"/>
    <col min="22" max="22" width="2.25" style="39" hidden="1" customWidth="1"/>
    <col min="23" max="23" width="4.5" style="39" hidden="1" customWidth="1"/>
    <col min="24" max="24" width="10.4140625" style="39" hidden="1" customWidth="1"/>
    <col min="25" max="25" width="2.83203125" style="39" hidden="1" customWidth="1"/>
    <col min="26" max="26" width="6.75" style="39" hidden="1" customWidth="1"/>
    <col min="27" max="27" width="6.1640625" style="39" hidden="1" customWidth="1"/>
    <col min="28" max="28" width="0" style="39" hidden="1" customWidth="1"/>
    <col min="29" max="16384" width="8.6640625" style="39" hidden="1"/>
  </cols>
  <sheetData>
    <row r="1" spans="2:14" ht="13.5" thickBot="1"/>
    <row r="2" spans="2:14" ht="13.5" thickTop="1">
      <c r="B2" s="40" t="s">
        <v>103</v>
      </c>
      <c r="C2" s="41" t="s">
        <v>104</v>
      </c>
      <c r="D2" s="41"/>
      <c r="E2" s="41"/>
      <c r="F2" s="41"/>
      <c r="G2" s="41"/>
      <c r="H2" s="41"/>
      <c r="I2" s="41"/>
      <c r="J2" s="41"/>
      <c r="K2" s="42"/>
    </row>
    <row r="3" spans="2:14">
      <c r="B3" s="43"/>
      <c r="C3" s="44"/>
      <c r="D3" s="44"/>
      <c r="E3" s="44"/>
      <c r="F3" s="44"/>
      <c r="G3" s="44"/>
      <c r="H3" s="44"/>
      <c r="I3" s="44"/>
      <c r="J3" s="44"/>
      <c r="K3" s="45"/>
    </row>
    <row r="4" spans="2:14" ht="16">
      <c r="B4" s="43"/>
      <c r="C4" s="44"/>
      <c r="D4" s="44"/>
      <c r="E4" s="44"/>
      <c r="F4" s="44" t="s">
        <v>98</v>
      </c>
      <c r="G4" s="44"/>
      <c r="H4" s="44" t="s">
        <v>105</v>
      </c>
      <c r="I4" s="44"/>
      <c r="J4" s="44"/>
      <c r="K4" s="45"/>
    </row>
    <row r="5" spans="2:14">
      <c r="B5" s="43" t="s">
        <v>118</v>
      </c>
      <c r="C5" s="44"/>
      <c r="D5" s="44"/>
      <c r="E5" s="44"/>
      <c r="F5" s="46">
        <v>27500</v>
      </c>
      <c r="G5" s="44"/>
      <c r="H5" s="47">
        <f>(F7-H6)/12</f>
        <v>17791.666666666668</v>
      </c>
      <c r="I5" s="44"/>
      <c r="J5" s="44"/>
      <c r="K5" s="45"/>
    </row>
    <row r="6" spans="2:14">
      <c r="B6" s="43" t="s">
        <v>124</v>
      </c>
      <c r="C6" s="44"/>
      <c r="D6" s="44"/>
      <c r="E6" s="44"/>
      <c r="F6" s="46">
        <v>27500</v>
      </c>
      <c r="G6" s="44"/>
      <c r="H6" s="46">
        <v>144000</v>
      </c>
      <c r="I6" s="44"/>
      <c r="J6" s="44"/>
      <c r="K6" s="45"/>
    </row>
    <row r="7" spans="2:14">
      <c r="B7" s="43" t="s">
        <v>99</v>
      </c>
      <c r="C7" s="44"/>
      <c r="D7" s="44"/>
      <c r="E7" s="44"/>
      <c r="F7" s="47">
        <f>F5*12+F6</f>
        <v>357500</v>
      </c>
      <c r="G7" s="44"/>
      <c r="H7" s="47">
        <f>H5*12+H6</f>
        <v>357500</v>
      </c>
      <c r="I7" s="44"/>
      <c r="J7" s="44"/>
      <c r="K7" s="45"/>
    </row>
    <row r="8" spans="2:14">
      <c r="B8" s="43" t="s">
        <v>100</v>
      </c>
      <c r="C8" s="44"/>
      <c r="D8" s="44"/>
      <c r="E8" s="44"/>
      <c r="F8" s="47">
        <f>K33</f>
        <v>37905</v>
      </c>
      <c r="G8" s="44"/>
      <c r="H8" s="47">
        <f>K53</f>
        <v>27970</v>
      </c>
      <c r="I8" s="44"/>
      <c r="J8" s="44"/>
      <c r="K8" s="45"/>
    </row>
    <row r="9" spans="2:14">
      <c r="B9" s="43" t="s">
        <v>101</v>
      </c>
      <c r="C9" s="44"/>
      <c r="D9" s="44"/>
      <c r="E9" s="44"/>
      <c r="F9" s="47"/>
      <c r="G9" s="44"/>
      <c r="H9" s="47">
        <f>H8-F8</f>
        <v>-9935</v>
      </c>
      <c r="I9" s="44"/>
      <c r="J9" s="44"/>
      <c r="K9" s="45"/>
    </row>
    <row r="10" spans="2:14">
      <c r="B10" s="43" t="s">
        <v>102</v>
      </c>
      <c r="C10" s="44"/>
      <c r="D10" s="44"/>
      <c r="E10" s="44"/>
      <c r="F10" s="44"/>
      <c r="G10" s="44"/>
      <c r="H10" s="48">
        <f>H9/F8</f>
        <v>-0.26210262498351139</v>
      </c>
      <c r="I10" s="44"/>
      <c r="J10" s="44"/>
      <c r="K10" s="45"/>
    </row>
    <row r="11" spans="2:14">
      <c r="B11" s="43" t="s">
        <v>114</v>
      </c>
      <c r="C11" s="44"/>
      <c r="D11" s="44"/>
      <c r="E11" s="44"/>
      <c r="F11" s="88">
        <f>F7-F8</f>
        <v>319595</v>
      </c>
      <c r="G11" s="44"/>
      <c r="H11" s="88">
        <f>H7-H8</f>
        <v>329530</v>
      </c>
      <c r="I11" s="44"/>
      <c r="J11" s="44"/>
      <c r="K11" s="45"/>
    </row>
    <row r="12" spans="2:14">
      <c r="B12" s="43" t="s">
        <v>115</v>
      </c>
      <c r="C12" s="44"/>
      <c r="D12" s="44"/>
      <c r="E12" s="44"/>
      <c r="F12" s="88"/>
      <c r="G12" s="44"/>
      <c r="H12" s="88">
        <f>H11-F11</f>
        <v>9935</v>
      </c>
      <c r="I12" s="44"/>
      <c r="J12" s="44"/>
      <c r="K12" s="45"/>
    </row>
    <row r="13" spans="2:14" ht="13.5" thickBot="1">
      <c r="B13" s="49"/>
      <c r="C13" s="50"/>
      <c r="D13" s="50"/>
      <c r="E13" s="50"/>
      <c r="F13" s="50"/>
      <c r="G13" s="50"/>
      <c r="H13" s="50"/>
      <c r="I13" s="50"/>
      <c r="J13" s="50"/>
      <c r="K13" s="51"/>
    </row>
    <row r="14" spans="2:14" ht="13.5" thickTop="1"/>
    <row r="15" spans="2:14">
      <c r="B15" s="44" t="s">
        <v>98</v>
      </c>
    </row>
    <row r="16" spans="2:14" ht="16">
      <c r="B16" s="52" t="s">
        <v>63</v>
      </c>
      <c r="C16" s="52" t="s">
        <v>64</v>
      </c>
      <c r="D16" s="52" t="s">
        <v>65</v>
      </c>
      <c r="E16" s="53" t="s">
        <v>66</v>
      </c>
      <c r="F16" s="53" t="s">
        <v>67</v>
      </c>
      <c r="G16" s="54" t="s">
        <v>68</v>
      </c>
      <c r="H16" s="55" t="s">
        <v>69</v>
      </c>
      <c r="I16" s="53" t="s">
        <v>70</v>
      </c>
      <c r="J16" s="52" t="s">
        <v>71</v>
      </c>
      <c r="K16" s="52" t="s">
        <v>72</v>
      </c>
      <c r="L16" s="56" t="s">
        <v>106</v>
      </c>
      <c r="M16" s="57" t="s">
        <v>107</v>
      </c>
      <c r="N16" s="58" t="s">
        <v>108</v>
      </c>
    </row>
    <row r="17" spans="2:28" ht="26">
      <c r="B17" s="52" t="s">
        <v>73</v>
      </c>
      <c r="C17" s="52" t="s">
        <v>74</v>
      </c>
      <c r="D17" s="52" t="s">
        <v>75</v>
      </c>
      <c r="E17" s="53" t="s">
        <v>76</v>
      </c>
      <c r="F17" s="54" t="s">
        <v>77</v>
      </c>
      <c r="G17" s="54" t="s">
        <v>112</v>
      </c>
      <c r="H17" s="55" t="s">
        <v>111</v>
      </c>
      <c r="I17" s="53" t="s">
        <v>78</v>
      </c>
      <c r="J17" s="56" t="s">
        <v>79</v>
      </c>
      <c r="K17" s="52" t="s">
        <v>80</v>
      </c>
      <c r="L17" s="56" t="s">
        <v>110</v>
      </c>
      <c r="M17" s="57" t="s">
        <v>81</v>
      </c>
      <c r="N17" s="55" t="s">
        <v>113</v>
      </c>
      <c r="P17" s="59" t="s">
        <v>23</v>
      </c>
      <c r="Q17" s="150" t="s">
        <v>24</v>
      </c>
      <c r="R17" s="151"/>
      <c r="S17" s="152"/>
      <c r="T17" s="147" t="s">
        <v>25</v>
      </c>
      <c r="U17" s="147" t="s">
        <v>26</v>
      </c>
      <c r="W17" s="59" t="s">
        <v>23</v>
      </c>
      <c r="X17" s="150" t="s">
        <v>109</v>
      </c>
      <c r="Y17" s="151"/>
      <c r="Z17" s="152"/>
      <c r="AA17" s="147" t="s">
        <v>25</v>
      </c>
      <c r="AB17" s="147" t="s">
        <v>26</v>
      </c>
    </row>
    <row r="18" spans="2:28">
      <c r="B18" s="60" t="s">
        <v>82</v>
      </c>
      <c r="C18" s="61" t="s">
        <v>83</v>
      </c>
      <c r="D18" s="62">
        <f>F5</f>
        <v>27500</v>
      </c>
      <c r="E18" s="63">
        <f>SUM(D$18:D18)</f>
        <v>27500</v>
      </c>
      <c r="F18" s="63">
        <v>5000</v>
      </c>
      <c r="G18" s="64">
        <f>SUM(F$18:F18)</f>
        <v>5000</v>
      </c>
      <c r="H18" s="64">
        <f>E18-G18</f>
        <v>22500</v>
      </c>
      <c r="I18" s="65">
        <f>IF(H18&lt;=0,0,VLOOKUP(H18,$Q$20:$U$27,4,TRUE))</f>
        <v>0.03</v>
      </c>
      <c r="J18" s="63">
        <f>VLOOKUP(H18,$Q$20:$U$27,5,TRUE)</f>
        <v>0</v>
      </c>
      <c r="K18" s="66">
        <f t="shared" ref="K18" si="0">IF(OR(D18=0,I18=0),0,ROUND(H18*I18-J18,2))</f>
        <v>675</v>
      </c>
      <c r="L18" s="67">
        <f>SUM(K$18:K18)</f>
        <v>675</v>
      </c>
      <c r="M18" s="67">
        <f>D18-K18</f>
        <v>26825</v>
      </c>
      <c r="N18" s="68">
        <f t="shared" ref="N18:N23" si="1">IF(D18=0,0,K18/D18)</f>
        <v>2.4545454545454544E-2</v>
      </c>
      <c r="P18" s="59" t="s">
        <v>28</v>
      </c>
      <c r="Q18" s="153"/>
      <c r="R18" s="154"/>
      <c r="S18" s="155"/>
      <c r="T18" s="148"/>
      <c r="U18" s="148"/>
      <c r="W18" s="59" t="s">
        <v>28</v>
      </c>
      <c r="X18" s="153"/>
      <c r="Y18" s="154"/>
      <c r="Z18" s="155"/>
      <c r="AA18" s="148"/>
      <c r="AB18" s="148"/>
    </row>
    <row r="19" spans="2:28">
      <c r="B19" s="61" t="s">
        <v>84</v>
      </c>
      <c r="C19" s="61" t="s">
        <v>83</v>
      </c>
      <c r="D19" s="63">
        <f>D$18</f>
        <v>27500</v>
      </c>
      <c r="E19" s="63">
        <f>SUM(D$18:D19)</f>
        <v>55000</v>
      </c>
      <c r="F19" s="63">
        <v>5000</v>
      </c>
      <c r="G19" s="64">
        <f>SUM(F$18:F19)</f>
        <v>10000</v>
      </c>
      <c r="H19" s="64">
        <f>E19-G19</f>
        <v>45000</v>
      </c>
      <c r="I19" s="65">
        <f t="shared" ref="I19:I31" si="2">IF(H19&lt;=0,0,VLOOKUP(H19,$Q$20:$U$27,4,TRUE))</f>
        <v>0.1</v>
      </c>
      <c r="J19" s="63">
        <f>VLOOKUP(H19,$Q$20:$U$27,5,TRUE)</f>
        <v>2520</v>
      </c>
      <c r="K19" s="66">
        <f>IF(OR(D19=0,I19=0),0,ROUND(H19*I19-J19,2)-L18)</f>
        <v>1305</v>
      </c>
      <c r="L19" s="67">
        <f>SUM(K$18:K19)</f>
        <v>1980</v>
      </c>
      <c r="M19" s="67">
        <f>D19-K19</f>
        <v>26195</v>
      </c>
      <c r="N19" s="68">
        <f t="shared" si="1"/>
        <v>4.7454545454545458E-2</v>
      </c>
      <c r="P19" s="59"/>
      <c r="Q19" s="59" t="s">
        <v>29</v>
      </c>
      <c r="R19" s="59"/>
      <c r="S19" s="59" t="s">
        <v>30</v>
      </c>
      <c r="T19" s="149"/>
      <c r="U19" s="149"/>
      <c r="W19" s="59"/>
      <c r="X19" s="59" t="s">
        <v>29</v>
      </c>
      <c r="Y19" s="59"/>
      <c r="Z19" s="59" t="s">
        <v>30</v>
      </c>
      <c r="AA19" s="149"/>
      <c r="AB19" s="149"/>
    </row>
    <row r="20" spans="2:28">
      <c r="B20" s="60" t="s">
        <v>85</v>
      </c>
      <c r="C20" s="61" t="s">
        <v>83</v>
      </c>
      <c r="D20" s="63">
        <f t="shared" ref="D20:D23" si="3">D$18</f>
        <v>27500</v>
      </c>
      <c r="E20" s="63">
        <f>SUM(D$18:D20)</f>
        <v>82500</v>
      </c>
      <c r="F20" s="63">
        <v>5000</v>
      </c>
      <c r="G20" s="64">
        <f>SUM(F$18:F20)</f>
        <v>15000</v>
      </c>
      <c r="H20" s="64">
        <f t="shared" ref="H20:H31" si="4">E20-G20</f>
        <v>67500</v>
      </c>
      <c r="I20" s="65">
        <f t="shared" si="2"/>
        <v>0.1</v>
      </c>
      <c r="J20" s="63">
        <f t="shared" ref="J20:J31" si="5">VLOOKUP(H20,$Q$20:$U$27,5,TRUE)</f>
        <v>2520</v>
      </c>
      <c r="K20" s="66">
        <f t="shared" ref="K20:K31" si="6">IF(OR(D20=0,I20=0),0,ROUND(H20*I20-J20,2)-L19)</f>
        <v>2250</v>
      </c>
      <c r="L20" s="67">
        <f>SUM(K$18:K20)</f>
        <v>4230</v>
      </c>
      <c r="M20" s="67">
        <f t="shared" ref="M20:M32" si="7">D20-K20</f>
        <v>25250</v>
      </c>
      <c r="N20" s="68">
        <f t="shared" si="1"/>
        <v>8.1818181818181818E-2</v>
      </c>
      <c r="P20" s="69">
        <v>1</v>
      </c>
      <c r="Q20" s="70">
        <v>-100000</v>
      </c>
      <c r="R20" s="71" t="s">
        <v>31</v>
      </c>
      <c r="S20" s="71">
        <v>36000</v>
      </c>
      <c r="T20" s="72">
        <v>0.03</v>
      </c>
      <c r="U20" s="71">
        <v>0</v>
      </c>
      <c r="W20" s="69">
        <v>1</v>
      </c>
      <c r="X20" s="70">
        <v>-100000</v>
      </c>
      <c r="Y20" s="69" t="s">
        <v>31</v>
      </c>
      <c r="Z20" s="71">
        <f>S20/12</f>
        <v>3000</v>
      </c>
      <c r="AA20" s="73">
        <f>T20</f>
        <v>0.03</v>
      </c>
      <c r="AB20" s="69">
        <f>U20/12</f>
        <v>0</v>
      </c>
    </row>
    <row r="21" spans="2:28">
      <c r="B21" s="61" t="s">
        <v>86</v>
      </c>
      <c r="C21" s="61" t="s">
        <v>83</v>
      </c>
      <c r="D21" s="63">
        <f t="shared" si="3"/>
        <v>27500</v>
      </c>
      <c r="E21" s="63">
        <f>SUM(D$18:D21)</f>
        <v>110000</v>
      </c>
      <c r="F21" s="63">
        <v>5000</v>
      </c>
      <c r="G21" s="64">
        <f>SUM(F$18:F21)</f>
        <v>20000</v>
      </c>
      <c r="H21" s="64">
        <f t="shared" si="4"/>
        <v>90000</v>
      </c>
      <c r="I21" s="65">
        <f t="shared" si="2"/>
        <v>0.1</v>
      </c>
      <c r="J21" s="63">
        <f t="shared" si="5"/>
        <v>2520</v>
      </c>
      <c r="K21" s="66">
        <f t="shared" si="6"/>
        <v>2250</v>
      </c>
      <c r="L21" s="67">
        <f>SUM(K$18:K21)</f>
        <v>6480</v>
      </c>
      <c r="M21" s="67">
        <f t="shared" si="7"/>
        <v>25250</v>
      </c>
      <c r="N21" s="68">
        <f t="shared" si="1"/>
        <v>8.1818181818181818E-2</v>
      </c>
      <c r="P21" s="69">
        <v>2</v>
      </c>
      <c r="Q21" s="71">
        <f>36000+0.01</f>
        <v>36000.01</v>
      </c>
      <c r="R21" s="71" t="s">
        <v>31</v>
      </c>
      <c r="S21" s="71">
        <v>144000</v>
      </c>
      <c r="T21" s="72">
        <v>0.1</v>
      </c>
      <c r="U21" s="71">
        <v>2520</v>
      </c>
      <c r="W21" s="69">
        <v>2</v>
      </c>
      <c r="X21" s="71">
        <f>Q21/12</f>
        <v>3000.0008333333335</v>
      </c>
      <c r="Y21" s="69" t="s">
        <v>31</v>
      </c>
      <c r="Z21" s="71">
        <f t="shared" ref="Z21:Z26" si="8">S21/12</f>
        <v>12000</v>
      </c>
      <c r="AA21" s="73">
        <f t="shared" ref="AA21:AA26" si="9">T21</f>
        <v>0.1</v>
      </c>
      <c r="AB21" s="69">
        <f t="shared" ref="AB21:AB26" si="10">U21/12</f>
        <v>210</v>
      </c>
    </row>
    <row r="22" spans="2:28">
      <c r="B22" s="60" t="s">
        <v>87</v>
      </c>
      <c r="C22" s="61" t="s">
        <v>83</v>
      </c>
      <c r="D22" s="63">
        <f t="shared" si="3"/>
        <v>27500</v>
      </c>
      <c r="E22" s="63">
        <f>SUM(D$18:D22)</f>
        <v>137500</v>
      </c>
      <c r="F22" s="63">
        <v>5000</v>
      </c>
      <c r="G22" s="64">
        <f>SUM(F$18:F22)</f>
        <v>25000</v>
      </c>
      <c r="H22" s="64">
        <f t="shared" si="4"/>
        <v>112500</v>
      </c>
      <c r="I22" s="65">
        <f t="shared" si="2"/>
        <v>0.1</v>
      </c>
      <c r="J22" s="63">
        <f t="shared" si="5"/>
        <v>2520</v>
      </c>
      <c r="K22" s="66">
        <f t="shared" si="6"/>
        <v>2250</v>
      </c>
      <c r="L22" s="67">
        <f>SUM(K$18:K22)</f>
        <v>8730</v>
      </c>
      <c r="M22" s="67">
        <f t="shared" si="7"/>
        <v>25250</v>
      </c>
      <c r="N22" s="68">
        <f t="shared" si="1"/>
        <v>8.1818181818181818E-2</v>
      </c>
      <c r="P22" s="69">
        <v>3</v>
      </c>
      <c r="Q22" s="71">
        <f>144000+0.01</f>
        <v>144000.01</v>
      </c>
      <c r="R22" s="71" t="s">
        <v>31</v>
      </c>
      <c r="S22" s="71">
        <v>300000</v>
      </c>
      <c r="T22" s="72">
        <v>0.2</v>
      </c>
      <c r="U22" s="71">
        <v>16920</v>
      </c>
      <c r="W22" s="74">
        <v>3</v>
      </c>
      <c r="X22" s="71">
        <f>Q22/12</f>
        <v>12000.000833333334</v>
      </c>
      <c r="Y22" s="69" t="s">
        <v>31</v>
      </c>
      <c r="Z22" s="71">
        <f t="shared" si="8"/>
        <v>25000</v>
      </c>
      <c r="AA22" s="73">
        <f t="shared" si="9"/>
        <v>0.2</v>
      </c>
      <c r="AB22" s="69">
        <f t="shared" si="10"/>
        <v>1410</v>
      </c>
    </row>
    <row r="23" spans="2:28">
      <c r="B23" s="61" t="s">
        <v>88</v>
      </c>
      <c r="C23" s="61" t="s">
        <v>83</v>
      </c>
      <c r="D23" s="63">
        <f t="shared" si="3"/>
        <v>27500</v>
      </c>
      <c r="E23" s="63">
        <f>SUM(D$18:D23)</f>
        <v>165000</v>
      </c>
      <c r="F23" s="63">
        <v>5000</v>
      </c>
      <c r="G23" s="64">
        <f>SUM(F$18:F23)</f>
        <v>30000</v>
      </c>
      <c r="H23" s="64">
        <f t="shared" si="4"/>
        <v>135000</v>
      </c>
      <c r="I23" s="65">
        <f t="shared" si="2"/>
        <v>0.1</v>
      </c>
      <c r="J23" s="63">
        <f t="shared" si="5"/>
        <v>2520</v>
      </c>
      <c r="K23" s="66">
        <f t="shared" si="6"/>
        <v>2250</v>
      </c>
      <c r="L23" s="67">
        <f>SUM(K$18:K23)</f>
        <v>10980</v>
      </c>
      <c r="M23" s="67">
        <f t="shared" si="7"/>
        <v>25250</v>
      </c>
      <c r="N23" s="68">
        <f t="shared" si="1"/>
        <v>8.1818181818181818E-2</v>
      </c>
      <c r="P23" s="69">
        <v>4</v>
      </c>
      <c r="Q23" s="71">
        <f>300000+0.01</f>
        <v>300000.01</v>
      </c>
      <c r="R23" s="71" t="s">
        <v>31</v>
      </c>
      <c r="S23" s="71">
        <v>420000</v>
      </c>
      <c r="T23" s="72">
        <v>0.25</v>
      </c>
      <c r="U23" s="71">
        <v>31920</v>
      </c>
      <c r="W23" s="69">
        <v>4</v>
      </c>
      <c r="X23" s="71">
        <f t="shared" ref="X23:X26" si="11">Q23/12</f>
        <v>25000.000833333335</v>
      </c>
      <c r="Y23" s="69" t="s">
        <v>31</v>
      </c>
      <c r="Z23" s="71">
        <f t="shared" si="8"/>
        <v>35000</v>
      </c>
      <c r="AA23" s="73">
        <f t="shared" si="9"/>
        <v>0.25</v>
      </c>
      <c r="AB23" s="69">
        <f t="shared" si="10"/>
        <v>2660</v>
      </c>
    </row>
    <row r="24" spans="2:28">
      <c r="B24" s="61" t="s">
        <v>88</v>
      </c>
      <c r="C24" s="75" t="s">
        <v>89</v>
      </c>
      <c r="D24" s="76"/>
      <c r="E24" s="63">
        <f>SUM(D$18:D24)</f>
        <v>165000</v>
      </c>
      <c r="F24" s="77"/>
      <c r="G24" s="64">
        <f>SUM(F$18:F24)</f>
        <v>30000</v>
      </c>
      <c r="H24" s="64">
        <f t="shared" si="4"/>
        <v>135000</v>
      </c>
      <c r="I24" s="65">
        <f t="shared" si="2"/>
        <v>0.1</v>
      </c>
      <c r="J24" s="63">
        <f t="shared" si="5"/>
        <v>2520</v>
      </c>
      <c r="K24" s="66">
        <f t="shared" si="6"/>
        <v>0</v>
      </c>
      <c r="L24" s="67">
        <f>SUM(K$18:K24)</f>
        <v>10980</v>
      </c>
      <c r="M24" s="67">
        <f t="shared" si="7"/>
        <v>0</v>
      </c>
      <c r="N24" s="68">
        <f>IF(D24=0,0,K24/D24)</f>
        <v>0</v>
      </c>
      <c r="P24" s="69">
        <v>5</v>
      </c>
      <c r="Q24" s="71">
        <f>420000+0.01</f>
        <v>420000.01</v>
      </c>
      <c r="R24" s="71" t="s">
        <v>31</v>
      </c>
      <c r="S24" s="71">
        <v>660000</v>
      </c>
      <c r="T24" s="72">
        <v>0.3</v>
      </c>
      <c r="U24" s="71">
        <v>52920</v>
      </c>
      <c r="W24" s="69">
        <v>5</v>
      </c>
      <c r="X24" s="71">
        <f t="shared" si="11"/>
        <v>35000.000833333332</v>
      </c>
      <c r="Y24" s="69" t="s">
        <v>31</v>
      </c>
      <c r="Z24" s="71">
        <f t="shared" si="8"/>
        <v>55000</v>
      </c>
      <c r="AA24" s="73">
        <f t="shared" si="9"/>
        <v>0.3</v>
      </c>
      <c r="AB24" s="69">
        <f t="shared" si="10"/>
        <v>4410</v>
      </c>
    </row>
    <row r="25" spans="2:28">
      <c r="B25" s="60" t="s">
        <v>90</v>
      </c>
      <c r="C25" s="61" t="s">
        <v>83</v>
      </c>
      <c r="D25" s="63">
        <f t="shared" ref="D25:D30" si="12">D$18</f>
        <v>27500</v>
      </c>
      <c r="E25" s="63">
        <f>SUM(D$18:D25)</f>
        <v>192500</v>
      </c>
      <c r="F25" s="63">
        <v>5000</v>
      </c>
      <c r="G25" s="64">
        <f>SUM(F$18:F25)</f>
        <v>35000</v>
      </c>
      <c r="H25" s="64">
        <f t="shared" si="4"/>
        <v>157500</v>
      </c>
      <c r="I25" s="65">
        <f t="shared" si="2"/>
        <v>0.2</v>
      </c>
      <c r="J25" s="63">
        <f t="shared" si="5"/>
        <v>16920</v>
      </c>
      <c r="K25" s="66">
        <f t="shared" si="6"/>
        <v>3600</v>
      </c>
      <c r="L25" s="67">
        <f>SUM(K$18:K25)</f>
        <v>14580</v>
      </c>
      <c r="M25" s="67">
        <f t="shared" si="7"/>
        <v>23900</v>
      </c>
      <c r="N25" s="68">
        <f t="shared" ref="N25:N32" si="13">IF(D25=0,0,K25/D25)</f>
        <v>0.13090909090909092</v>
      </c>
      <c r="P25" s="69">
        <v>6</v>
      </c>
      <c r="Q25" s="71">
        <f>660000+0.01</f>
        <v>660000.01</v>
      </c>
      <c r="R25" s="71" t="s">
        <v>31</v>
      </c>
      <c r="S25" s="71">
        <v>960000</v>
      </c>
      <c r="T25" s="72">
        <v>0.35</v>
      </c>
      <c r="U25" s="71">
        <v>85920</v>
      </c>
      <c r="W25" s="69">
        <v>6</v>
      </c>
      <c r="X25" s="71">
        <f t="shared" si="11"/>
        <v>55000.000833333332</v>
      </c>
      <c r="Y25" s="69" t="s">
        <v>31</v>
      </c>
      <c r="Z25" s="71">
        <f t="shared" si="8"/>
        <v>80000</v>
      </c>
      <c r="AA25" s="73">
        <f t="shared" si="9"/>
        <v>0.35</v>
      </c>
      <c r="AB25" s="69">
        <f t="shared" si="10"/>
        <v>7160</v>
      </c>
    </row>
    <row r="26" spans="2:28">
      <c r="B26" s="61" t="s">
        <v>91</v>
      </c>
      <c r="C26" s="61" t="s">
        <v>83</v>
      </c>
      <c r="D26" s="63">
        <f t="shared" si="12"/>
        <v>27500</v>
      </c>
      <c r="E26" s="63">
        <f>SUM(D$18:D26)</f>
        <v>220000</v>
      </c>
      <c r="F26" s="63">
        <v>5000</v>
      </c>
      <c r="G26" s="64">
        <f>SUM(F$18:F26)</f>
        <v>40000</v>
      </c>
      <c r="H26" s="64">
        <f t="shared" si="4"/>
        <v>180000</v>
      </c>
      <c r="I26" s="65">
        <f t="shared" si="2"/>
        <v>0.2</v>
      </c>
      <c r="J26" s="63">
        <f t="shared" si="5"/>
        <v>16920</v>
      </c>
      <c r="K26" s="66">
        <f t="shared" si="6"/>
        <v>4500</v>
      </c>
      <c r="L26" s="67">
        <f>SUM(K$18:K26)</f>
        <v>19080</v>
      </c>
      <c r="M26" s="67">
        <f t="shared" si="7"/>
        <v>23000</v>
      </c>
      <c r="N26" s="68">
        <f t="shared" si="13"/>
        <v>0.16363636363636364</v>
      </c>
      <c r="P26" s="69">
        <v>7</v>
      </c>
      <c r="Q26" s="71">
        <f>960000+0.01</f>
        <v>960000.01</v>
      </c>
      <c r="R26" s="71" t="s">
        <v>31</v>
      </c>
      <c r="S26" s="71"/>
      <c r="T26" s="72">
        <v>0.45</v>
      </c>
      <c r="U26" s="71">
        <v>181920</v>
      </c>
      <c r="W26" s="69">
        <v>7</v>
      </c>
      <c r="X26" s="71">
        <f t="shared" si="11"/>
        <v>80000.000833333339</v>
      </c>
      <c r="Y26" s="69" t="s">
        <v>31</v>
      </c>
      <c r="Z26" s="71">
        <f t="shared" si="8"/>
        <v>0</v>
      </c>
      <c r="AA26" s="73">
        <f t="shared" si="9"/>
        <v>0.45</v>
      </c>
      <c r="AB26" s="69">
        <f t="shared" si="10"/>
        <v>15160</v>
      </c>
    </row>
    <row r="27" spans="2:28">
      <c r="B27" s="60" t="s">
        <v>92</v>
      </c>
      <c r="C27" s="61" t="s">
        <v>83</v>
      </c>
      <c r="D27" s="63">
        <f t="shared" si="12"/>
        <v>27500</v>
      </c>
      <c r="E27" s="63">
        <f>SUM(D$18:D27)</f>
        <v>247500</v>
      </c>
      <c r="F27" s="63">
        <v>5000</v>
      </c>
      <c r="G27" s="64">
        <f>SUM(F$18:F27)</f>
        <v>45000</v>
      </c>
      <c r="H27" s="64">
        <f t="shared" si="4"/>
        <v>202500</v>
      </c>
      <c r="I27" s="65">
        <f t="shared" si="2"/>
        <v>0.2</v>
      </c>
      <c r="J27" s="63">
        <f t="shared" si="5"/>
        <v>16920</v>
      </c>
      <c r="K27" s="66">
        <f t="shared" si="6"/>
        <v>4500</v>
      </c>
      <c r="L27" s="67">
        <f>SUM(K$18:K27)</f>
        <v>23580</v>
      </c>
      <c r="M27" s="67">
        <f t="shared" si="7"/>
        <v>23000</v>
      </c>
      <c r="N27" s="68">
        <f t="shared" si="13"/>
        <v>0.16363636363636364</v>
      </c>
      <c r="P27" s="69"/>
      <c r="Q27" s="71"/>
      <c r="R27" s="71"/>
      <c r="S27" s="71"/>
      <c r="T27" s="72"/>
      <c r="U27" s="71"/>
      <c r="W27" s="69"/>
      <c r="X27" s="71"/>
      <c r="Y27" s="69"/>
      <c r="Z27" s="71"/>
      <c r="AA27" s="73"/>
      <c r="AB27" s="69"/>
    </row>
    <row r="28" spans="2:28">
      <c r="B28" s="61" t="s">
        <v>93</v>
      </c>
      <c r="C28" s="61" t="s">
        <v>83</v>
      </c>
      <c r="D28" s="63">
        <f t="shared" si="12"/>
        <v>27500</v>
      </c>
      <c r="E28" s="63">
        <f>SUM(D$18:D28)</f>
        <v>275000</v>
      </c>
      <c r="F28" s="63">
        <v>5000</v>
      </c>
      <c r="G28" s="64">
        <f>SUM(F$18:F28)</f>
        <v>50000</v>
      </c>
      <c r="H28" s="64">
        <f t="shared" si="4"/>
        <v>225000</v>
      </c>
      <c r="I28" s="65">
        <f t="shared" si="2"/>
        <v>0.2</v>
      </c>
      <c r="J28" s="63">
        <f t="shared" si="5"/>
        <v>16920</v>
      </c>
      <c r="K28" s="66">
        <f t="shared" si="6"/>
        <v>4500</v>
      </c>
      <c r="L28" s="67">
        <f>SUM(K$18:K28)</f>
        <v>28080</v>
      </c>
      <c r="M28" s="67">
        <f t="shared" si="7"/>
        <v>23000</v>
      </c>
      <c r="N28" s="68">
        <f t="shared" si="13"/>
        <v>0.16363636363636364</v>
      </c>
      <c r="T28" s="78"/>
    </row>
    <row r="29" spans="2:28">
      <c r="B29" s="60" t="s">
        <v>94</v>
      </c>
      <c r="C29" s="61" t="s">
        <v>83</v>
      </c>
      <c r="D29" s="63">
        <f t="shared" si="12"/>
        <v>27500</v>
      </c>
      <c r="E29" s="63">
        <f>SUM(D$18:D29)</f>
        <v>302500</v>
      </c>
      <c r="F29" s="63">
        <v>5000</v>
      </c>
      <c r="G29" s="64">
        <f>SUM(F$18:F29)</f>
        <v>55000</v>
      </c>
      <c r="H29" s="64">
        <f t="shared" si="4"/>
        <v>247500</v>
      </c>
      <c r="I29" s="65">
        <f t="shared" si="2"/>
        <v>0.2</v>
      </c>
      <c r="J29" s="63">
        <f t="shared" si="5"/>
        <v>16920</v>
      </c>
      <c r="K29" s="66">
        <f t="shared" si="6"/>
        <v>4500</v>
      </c>
      <c r="L29" s="67">
        <f>SUM(K$18:K29)</f>
        <v>32580</v>
      </c>
      <c r="M29" s="67">
        <f t="shared" si="7"/>
        <v>23000</v>
      </c>
      <c r="N29" s="68">
        <f t="shared" si="13"/>
        <v>0.16363636363636364</v>
      </c>
    </row>
    <row r="30" spans="2:28">
      <c r="B30" s="61" t="s">
        <v>95</v>
      </c>
      <c r="C30" s="61" t="s">
        <v>83</v>
      </c>
      <c r="D30" s="63">
        <f t="shared" si="12"/>
        <v>27500</v>
      </c>
      <c r="E30" s="63">
        <f>SUM(D$18:D30)</f>
        <v>330000</v>
      </c>
      <c r="F30" s="63">
        <v>5000</v>
      </c>
      <c r="G30" s="64">
        <f>SUM(F$18:F30)</f>
        <v>60000</v>
      </c>
      <c r="H30" s="64">
        <f t="shared" si="4"/>
        <v>270000</v>
      </c>
      <c r="I30" s="65">
        <f t="shared" si="2"/>
        <v>0.2</v>
      </c>
      <c r="J30" s="63">
        <f t="shared" si="5"/>
        <v>16920</v>
      </c>
      <c r="K30" s="66">
        <f t="shared" si="6"/>
        <v>4500</v>
      </c>
      <c r="L30" s="67">
        <f>SUM(K$18:K30)</f>
        <v>37080</v>
      </c>
      <c r="M30" s="67">
        <f t="shared" si="7"/>
        <v>23000</v>
      </c>
      <c r="N30" s="68">
        <f t="shared" si="13"/>
        <v>0.16363636363636364</v>
      </c>
    </row>
    <row r="31" spans="2:28">
      <c r="B31" s="61" t="s">
        <v>95</v>
      </c>
      <c r="C31" s="75" t="s">
        <v>89</v>
      </c>
      <c r="D31" s="76"/>
      <c r="E31" s="63">
        <f>SUM(D$18:D31)</f>
        <v>330000</v>
      </c>
      <c r="F31" s="77"/>
      <c r="G31" s="64">
        <f>SUM(F$18:F31)</f>
        <v>60000</v>
      </c>
      <c r="H31" s="64">
        <f t="shared" si="4"/>
        <v>270000</v>
      </c>
      <c r="I31" s="65">
        <f t="shared" si="2"/>
        <v>0.2</v>
      </c>
      <c r="J31" s="63">
        <f t="shared" si="5"/>
        <v>16920</v>
      </c>
      <c r="K31" s="66">
        <f t="shared" si="6"/>
        <v>0</v>
      </c>
      <c r="L31" s="67">
        <f>SUM(K$18:K31)</f>
        <v>37080</v>
      </c>
      <c r="M31" s="67">
        <f t="shared" si="7"/>
        <v>0</v>
      </c>
      <c r="N31" s="68">
        <f t="shared" si="13"/>
        <v>0</v>
      </c>
    </row>
    <row r="32" spans="2:28">
      <c r="B32" s="156" t="s">
        <v>97</v>
      </c>
      <c r="C32" s="156"/>
      <c r="D32" s="79">
        <f>F6</f>
        <v>27500</v>
      </c>
      <c r="E32" s="62"/>
      <c r="F32" s="80"/>
      <c r="G32" s="81"/>
      <c r="H32" s="82">
        <f>D32/12</f>
        <v>2291.6666666666665</v>
      </c>
      <c r="I32" s="83">
        <f>IF(H32&lt;=0,0,VLOOKUP(H32,$X$20:$AB$27,4,TRUE))</f>
        <v>0.03</v>
      </c>
      <c r="J32" s="62">
        <f>IF(H32&lt;=0,0,VLOOKUP(H32,$X$20:$AB$27,5,TRUE))</f>
        <v>0</v>
      </c>
      <c r="K32" s="89">
        <f>D32*I32-J32</f>
        <v>825</v>
      </c>
      <c r="L32" s="84"/>
      <c r="M32" s="84">
        <f t="shared" si="7"/>
        <v>26675</v>
      </c>
      <c r="N32" s="85">
        <f t="shared" si="13"/>
        <v>0.03</v>
      </c>
    </row>
    <row r="33" spans="2:28">
      <c r="B33" s="86"/>
      <c r="C33" s="86"/>
      <c r="D33" s="93">
        <f>SUM(D18:D32)</f>
        <v>357500</v>
      </c>
      <c r="E33" s="93"/>
      <c r="F33" s="93">
        <f>SUM(F18:F31)</f>
        <v>60000</v>
      </c>
      <c r="G33" s="94"/>
      <c r="H33" s="94"/>
      <c r="I33" s="90"/>
      <c r="J33" s="90" t="s">
        <v>96</v>
      </c>
      <c r="K33" s="91">
        <f>SUM(K18:K32)</f>
        <v>37905</v>
      </c>
      <c r="L33" s="92">
        <f>K33</f>
        <v>37905</v>
      </c>
      <c r="M33" s="92">
        <f>SUM(M18:M32)</f>
        <v>319595</v>
      </c>
      <c r="N33" s="95">
        <f>K33/D33</f>
        <v>0.10602797202797203</v>
      </c>
    </row>
    <row r="34" spans="2:28">
      <c r="J34" s="87"/>
      <c r="K34" s="87"/>
      <c r="L34" s="87"/>
    </row>
    <row r="35" spans="2:28" ht="16">
      <c r="B35" s="44" t="s">
        <v>105</v>
      </c>
    </row>
    <row r="36" spans="2:28" ht="16">
      <c r="B36" s="52" t="s">
        <v>63</v>
      </c>
      <c r="C36" s="52" t="s">
        <v>64</v>
      </c>
      <c r="D36" s="52" t="s">
        <v>65</v>
      </c>
      <c r="E36" s="53" t="s">
        <v>66</v>
      </c>
      <c r="F36" s="53" t="s">
        <v>67</v>
      </c>
      <c r="G36" s="54" t="s">
        <v>68</v>
      </c>
      <c r="H36" s="55" t="s">
        <v>69</v>
      </c>
      <c r="I36" s="53" t="s">
        <v>70</v>
      </c>
      <c r="J36" s="52" t="s">
        <v>71</v>
      </c>
      <c r="K36" s="52" t="s">
        <v>72</v>
      </c>
      <c r="L36" s="56" t="s">
        <v>106</v>
      </c>
      <c r="M36" s="57" t="s">
        <v>107</v>
      </c>
      <c r="N36" s="58" t="s">
        <v>108</v>
      </c>
    </row>
    <row r="37" spans="2:28" ht="26">
      <c r="B37" s="52" t="s">
        <v>73</v>
      </c>
      <c r="C37" s="52" t="s">
        <v>74</v>
      </c>
      <c r="D37" s="52" t="s">
        <v>75</v>
      </c>
      <c r="E37" s="53" t="s">
        <v>76</v>
      </c>
      <c r="F37" s="54" t="s">
        <v>77</v>
      </c>
      <c r="G37" s="54" t="s">
        <v>112</v>
      </c>
      <c r="H37" s="55" t="s">
        <v>111</v>
      </c>
      <c r="I37" s="53" t="s">
        <v>78</v>
      </c>
      <c r="J37" s="56" t="s">
        <v>79</v>
      </c>
      <c r="K37" s="52" t="s">
        <v>80</v>
      </c>
      <c r="L37" s="56" t="s">
        <v>110</v>
      </c>
      <c r="M37" s="57" t="s">
        <v>81</v>
      </c>
      <c r="N37" s="55" t="s">
        <v>113</v>
      </c>
      <c r="P37" s="59" t="s">
        <v>23</v>
      </c>
      <c r="Q37" s="150" t="s">
        <v>24</v>
      </c>
      <c r="R37" s="151"/>
      <c r="S37" s="152"/>
      <c r="T37" s="147" t="s">
        <v>25</v>
      </c>
      <c r="U37" s="147" t="s">
        <v>26</v>
      </c>
      <c r="W37" s="59" t="s">
        <v>23</v>
      </c>
      <c r="X37" s="150" t="s">
        <v>109</v>
      </c>
      <c r="Y37" s="151"/>
      <c r="Z37" s="152"/>
      <c r="AA37" s="147" t="s">
        <v>25</v>
      </c>
      <c r="AB37" s="147" t="s">
        <v>26</v>
      </c>
    </row>
    <row r="38" spans="2:28">
      <c r="B38" s="60" t="s">
        <v>82</v>
      </c>
      <c r="C38" s="61" t="s">
        <v>83</v>
      </c>
      <c r="D38" s="63">
        <f>H5</f>
        <v>17791.666666666668</v>
      </c>
      <c r="E38" s="63">
        <f>SUM(D$38:D38)</f>
        <v>17791.666666666668</v>
      </c>
      <c r="F38" s="63">
        <v>5000</v>
      </c>
      <c r="G38" s="64">
        <f>SUM(F$38:F38)</f>
        <v>5000</v>
      </c>
      <c r="H38" s="64">
        <f>E38-G38</f>
        <v>12791.666666666668</v>
      </c>
      <c r="I38" s="65">
        <f>IF(H38&lt;=0,0,VLOOKUP(H38,$Q$20:$U$27,4,TRUE))</f>
        <v>0.03</v>
      </c>
      <c r="J38" s="63">
        <f>VLOOKUP(H38,$Q$20:$U$27,5,TRUE)</f>
        <v>0</v>
      </c>
      <c r="K38" s="66">
        <f t="shared" ref="K38" si="14">IF(OR(D38=0,I38=0),0,ROUND(H38*I38-J38,2))</f>
        <v>383.75</v>
      </c>
      <c r="L38" s="67">
        <f>SUM(K$38:K38)</f>
        <v>383.75</v>
      </c>
      <c r="M38" s="67">
        <f>D38-K38</f>
        <v>17407.916666666668</v>
      </c>
      <c r="N38" s="68">
        <f t="shared" ref="N38:N43" si="15">IF(D38=0,0,K38/D38)</f>
        <v>2.1569086651053861E-2</v>
      </c>
      <c r="P38" s="59" t="s">
        <v>28</v>
      </c>
      <c r="Q38" s="153"/>
      <c r="R38" s="154"/>
      <c r="S38" s="155"/>
      <c r="T38" s="148"/>
      <c r="U38" s="148"/>
      <c r="W38" s="59" t="s">
        <v>28</v>
      </c>
      <c r="X38" s="153"/>
      <c r="Y38" s="154"/>
      <c r="Z38" s="155"/>
      <c r="AA38" s="148"/>
      <c r="AB38" s="148"/>
    </row>
    <row r="39" spans="2:28">
      <c r="B39" s="61" t="s">
        <v>84</v>
      </c>
      <c r="C39" s="61" t="s">
        <v>83</v>
      </c>
      <c r="D39" s="63">
        <f>$D$38</f>
        <v>17791.666666666668</v>
      </c>
      <c r="E39" s="63">
        <f>SUM(D$38:D39)</f>
        <v>35583.333333333336</v>
      </c>
      <c r="F39" s="63">
        <v>5000</v>
      </c>
      <c r="G39" s="64">
        <f>SUM(F$38:F39)</f>
        <v>10000</v>
      </c>
      <c r="H39" s="64">
        <f>E39-G39</f>
        <v>25583.333333333336</v>
      </c>
      <c r="I39" s="65">
        <f t="shared" ref="I39:I51" si="16">IF(H39&lt;=0,0,VLOOKUP(H39,$Q$20:$U$27,4,TRUE))</f>
        <v>0.03</v>
      </c>
      <c r="J39" s="63">
        <f>VLOOKUP(H39,$Q$20:$U$27,5,TRUE)</f>
        <v>0</v>
      </c>
      <c r="K39" s="66">
        <f>IF(OR(D39=0,I39=0),0,ROUND(H39*I39-J39,2)-L38)</f>
        <v>383.75</v>
      </c>
      <c r="L39" s="67">
        <f>SUM(K$38:K39)</f>
        <v>767.5</v>
      </c>
      <c r="M39" s="67">
        <f>D39-K39</f>
        <v>17407.916666666668</v>
      </c>
      <c r="N39" s="68">
        <f t="shared" si="15"/>
        <v>2.1569086651053861E-2</v>
      </c>
      <c r="P39" s="59"/>
      <c r="Q39" s="59" t="s">
        <v>29</v>
      </c>
      <c r="R39" s="59"/>
      <c r="S39" s="59" t="s">
        <v>30</v>
      </c>
      <c r="T39" s="149"/>
      <c r="U39" s="149"/>
      <c r="W39" s="59"/>
      <c r="X39" s="59" t="s">
        <v>29</v>
      </c>
      <c r="Y39" s="59"/>
      <c r="Z39" s="59" t="s">
        <v>30</v>
      </c>
      <c r="AA39" s="149"/>
      <c r="AB39" s="149"/>
    </row>
    <row r="40" spans="2:28">
      <c r="B40" s="60" t="s">
        <v>85</v>
      </c>
      <c r="C40" s="61" t="s">
        <v>83</v>
      </c>
      <c r="D40" s="63">
        <f t="shared" ref="D40:D43" si="17">$D$38</f>
        <v>17791.666666666668</v>
      </c>
      <c r="E40" s="63">
        <f>SUM(D$38:D40)</f>
        <v>53375</v>
      </c>
      <c r="F40" s="63">
        <v>5000</v>
      </c>
      <c r="G40" s="64">
        <f>SUM(F$38:F40)</f>
        <v>15000</v>
      </c>
      <c r="H40" s="64">
        <f t="shared" ref="H40:H51" si="18">E40-G40</f>
        <v>38375</v>
      </c>
      <c r="I40" s="65">
        <f t="shared" si="16"/>
        <v>0.1</v>
      </c>
      <c r="J40" s="63">
        <f t="shared" ref="J40:J51" si="19">VLOOKUP(H40,$Q$20:$U$27,5,TRUE)</f>
        <v>2520</v>
      </c>
      <c r="K40" s="66">
        <f t="shared" ref="K40:K51" si="20">IF(OR(D40=0,I40=0),0,ROUND(H40*I40-J40,2)-L39)</f>
        <v>550</v>
      </c>
      <c r="L40" s="67">
        <f>SUM(K$38:K40)</f>
        <v>1317.5</v>
      </c>
      <c r="M40" s="67">
        <f t="shared" ref="M40:M51" si="21">D40-K40</f>
        <v>17241.666666666668</v>
      </c>
      <c r="N40" s="68">
        <f t="shared" si="15"/>
        <v>3.091334894613583E-2</v>
      </c>
      <c r="P40" s="69">
        <v>1</v>
      </c>
      <c r="Q40" s="70">
        <v>-100000</v>
      </c>
      <c r="R40" s="71" t="s">
        <v>31</v>
      </c>
      <c r="S40" s="71">
        <v>36000</v>
      </c>
      <c r="T40" s="72">
        <v>0.03</v>
      </c>
      <c r="U40" s="71">
        <v>0</v>
      </c>
      <c r="W40" s="69">
        <v>1</v>
      </c>
      <c r="X40" s="70">
        <v>-100000</v>
      </c>
      <c r="Y40" s="69" t="s">
        <v>31</v>
      </c>
      <c r="Z40" s="71">
        <f>S40/12</f>
        <v>3000</v>
      </c>
      <c r="AA40" s="73">
        <f>T40</f>
        <v>0.03</v>
      </c>
      <c r="AB40" s="69">
        <f>U40/12</f>
        <v>0</v>
      </c>
    </row>
    <row r="41" spans="2:28">
      <c r="B41" s="61" t="s">
        <v>86</v>
      </c>
      <c r="C41" s="61" t="s">
        <v>83</v>
      </c>
      <c r="D41" s="63">
        <f t="shared" si="17"/>
        <v>17791.666666666668</v>
      </c>
      <c r="E41" s="63">
        <f>SUM(D$38:D41)</f>
        <v>71166.666666666672</v>
      </c>
      <c r="F41" s="63">
        <v>5000</v>
      </c>
      <c r="G41" s="64">
        <f>SUM(F$38:F41)</f>
        <v>20000</v>
      </c>
      <c r="H41" s="64">
        <f t="shared" si="18"/>
        <v>51166.666666666672</v>
      </c>
      <c r="I41" s="65">
        <f t="shared" si="16"/>
        <v>0.1</v>
      </c>
      <c r="J41" s="63">
        <f t="shared" si="19"/>
        <v>2520</v>
      </c>
      <c r="K41" s="66">
        <f t="shared" si="20"/>
        <v>1279.17</v>
      </c>
      <c r="L41" s="67">
        <f>SUM(K$38:K41)</f>
        <v>2596.67</v>
      </c>
      <c r="M41" s="67">
        <f t="shared" si="21"/>
        <v>16512.496666666666</v>
      </c>
      <c r="N41" s="68">
        <f t="shared" si="15"/>
        <v>7.1897142857142854E-2</v>
      </c>
      <c r="P41" s="69">
        <v>2</v>
      </c>
      <c r="Q41" s="71">
        <f>36000+0.01</f>
        <v>36000.01</v>
      </c>
      <c r="R41" s="71" t="s">
        <v>31</v>
      </c>
      <c r="S41" s="71">
        <v>144000</v>
      </c>
      <c r="T41" s="72">
        <v>0.1</v>
      </c>
      <c r="U41" s="71">
        <v>2520</v>
      </c>
      <c r="W41" s="69">
        <v>2</v>
      </c>
      <c r="X41" s="71">
        <f>Q41/12</f>
        <v>3000.0008333333335</v>
      </c>
      <c r="Y41" s="69" t="s">
        <v>31</v>
      </c>
      <c r="Z41" s="71">
        <f t="shared" ref="Z41:Z46" si="22">S41/12</f>
        <v>12000</v>
      </c>
      <c r="AA41" s="73">
        <f t="shared" ref="AA41:AA46" si="23">T41</f>
        <v>0.1</v>
      </c>
      <c r="AB41" s="69">
        <f t="shared" ref="AB41:AB46" si="24">U41/12</f>
        <v>210</v>
      </c>
    </row>
    <row r="42" spans="2:28">
      <c r="B42" s="60" t="s">
        <v>87</v>
      </c>
      <c r="C42" s="61" t="s">
        <v>83</v>
      </c>
      <c r="D42" s="63">
        <f t="shared" si="17"/>
        <v>17791.666666666668</v>
      </c>
      <c r="E42" s="63">
        <f>SUM(D$38:D42)</f>
        <v>88958.333333333343</v>
      </c>
      <c r="F42" s="63">
        <v>5000</v>
      </c>
      <c r="G42" s="64">
        <f>SUM(F$38:F42)</f>
        <v>25000</v>
      </c>
      <c r="H42" s="64">
        <f t="shared" si="18"/>
        <v>63958.333333333343</v>
      </c>
      <c r="I42" s="65">
        <f t="shared" si="16"/>
        <v>0.1</v>
      </c>
      <c r="J42" s="63">
        <f t="shared" si="19"/>
        <v>2520</v>
      </c>
      <c r="K42" s="66">
        <f t="shared" si="20"/>
        <v>1279.1599999999999</v>
      </c>
      <c r="L42" s="67">
        <f>SUM(K$38:K42)</f>
        <v>3875.83</v>
      </c>
      <c r="M42" s="67">
        <f t="shared" si="21"/>
        <v>16512.506666666668</v>
      </c>
      <c r="N42" s="68">
        <f t="shared" si="15"/>
        <v>7.1896580796252912E-2</v>
      </c>
      <c r="P42" s="69">
        <v>3</v>
      </c>
      <c r="Q42" s="71">
        <f>144000+0.01</f>
        <v>144000.01</v>
      </c>
      <c r="R42" s="71" t="s">
        <v>31</v>
      </c>
      <c r="S42" s="71">
        <v>300000</v>
      </c>
      <c r="T42" s="72">
        <v>0.2</v>
      </c>
      <c r="U42" s="71">
        <v>16920</v>
      </c>
      <c r="W42" s="74">
        <v>3</v>
      </c>
      <c r="X42" s="71">
        <f>Q42/12</f>
        <v>12000.000833333334</v>
      </c>
      <c r="Y42" s="69" t="s">
        <v>31</v>
      </c>
      <c r="Z42" s="71">
        <f t="shared" si="22"/>
        <v>25000</v>
      </c>
      <c r="AA42" s="73">
        <f t="shared" si="23"/>
        <v>0.2</v>
      </c>
      <c r="AB42" s="69">
        <f t="shared" si="24"/>
        <v>1410</v>
      </c>
    </row>
    <row r="43" spans="2:28">
      <c r="B43" s="61" t="s">
        <v>88</v>
      </c>
      <c r="C43" s="61" t="s">
        <v>83</v>
      </c>
      <c r="D43" s="63">
        <f t="shared" si="17"/>
        <v>17791.666666666668</v>
      </c>
      <c r="E43" s="63">
        <f>SUM(D$38:D43)</f>
        <v>106750.00000000001</v>
      </c>
      <c r="F43" s="63">
        <v>5000</v>
      </c>
      <c r="G43" s="64">
        <f>SUM(F$38:F43)</f>
        <v>30000</v>
      </c>
      <c r="H43" s="64">
        <f t="shared" si="18"/>
        <v>76750.000000000015</v>
      </c>
      <c r="I43" s="65">
        <f t="shared" si="16"/>
        <v>0.1</v>
      </c>
      <c r="J43" s="63">
        <f t="shared" si="19"/>
        <v>2520</v>
      </c>
      <c r="K43" s="66">
        <f t="shared" si="20"/>
        <v>1279.17</v>
      </c>
      <c r="L43" s="67">
        <f>SUM(K$38:K43)</f>
        <v>5155</v>
      </c>
      <c r="M43" s="67">
        <f t="shared" si="21"/>
        <v>16512.496666666666</v>
      </c>
      <c r="N43" s="68">
        <f t="shared" si="15"/>
        <v>7.1897142857142854E-2</v>
      </c>
      <c r="P43" s="69">
        <v>4</v>
      </c>
      <c r="Q43" s="71">
        <f>300000+0.01</f>
        <v>300000.01</v>
      </c>
      <c r="R43" s="71" t="s">
        <v>31</v>
      </c>
      <c r="S43" s="71">
        <v>420000</v>
      </c>
      <c r="T43" s="72">
        <v>0.25</v>
      </c>
      <c r="U43" s="71">
        <v>31920</v>
      </c>
      <c r="W43" s="69">
        <v>4</v>
      </c>
      <c r="X43" s="71">
        <f t="shared" ref="X43:X46" si="25">Q43/12</f>
        <v>25000.000833333335</v>
      </c>
      <c r="Y43" s="69" t="s">
        <v>31</v>
      </c>
      <c r="Z43" s="71">
        <f t="shared" si="22"/>
        <v>35000</v>
      </c>
      <c r="AA43" s="73">
        <f t="shared" si="23"/>
        <v>0.25</v>
      </c>
      <c r="AB43" s="69">
        <f t="shared" si="24"/>
        <v>2660</v>
      </c>
    </row>
    <row r="44" spans="2:28">
      <c r="B44" s="61" t="s">
        <v>88</v>
      </c>
      <c r="C44" s="75" t="s">
        <v>89</v>
      </c>
      <c r="D44" s="76"/>
      <c r="E44" s="63">
        <f>SUM(D$38:D44)</f>
        <v>106750.00000000001</v>
      </c>
      <c r="F44" s="77"/>
      <c r="G44" s="64">
        <f>SUM(F$38:F44)</f>
        <v>30000</v>
      </c>
      <c r="H44" s="64">
        <f t="shared" si="18"/>
        <v>76750.000000000015</v>
      </c>
      <c r="I44" s="65">
        <f t="shared" si="16"/>
        <v>0.1</v>
      </c>
      <c r="J44" s="63">
        <f t="shared" si="19"/>
        <v>2520</v>
      </c>
      <c r="K44" s="66">
        <f t="shared" si="20"/>
        <v>0</v>
      </c>
      <c r="L44" s="67">
        <f>SUM(K$38:K44)</f>
        <v>5155</v>
      </c>
      <c r="M44" s="67">
        <f t="shared" si="21"/>
        <v>0</v>
      </c>
      <c r="N44" s="68">
        <f>IF(D44=0,0,K44/D44)</f>
        <v>0</v>
      </c>
      <c r="P44" s="69">
        <v>5</v>
      </c>
      <c r="Q44" s="71">
        <f>420000+0.01</f>
        <v>420000.01</v>
      </c>
      <c r="R44" s="71" t="s">
        <v>31</v>
      </c>
      <c r="S44" s="71">
        <v>660000</v>
      </c>
      <c r="T44" s="72">
        <v>0.3</v>
      </c>
      <c r="U44" s="71">
        <v>52920</v>
      </c>
      <c r="W44" s="69">
        <v>5</v>
      </c>
      <c r="X44" s="71">
        <f t="shared" si="25"/>
        <v>35000.000833333332</v>
      </c>
      <c r="Y44" s="69" t="s">
        <v>31</v>
      </c>
      <c r="Z44" s="71">
        <f t="shared" si="22"/>
        <v>55000</v>
      </c>
      <c r="AA44" s="73">
        <f t="shared" si="23"/>
        <v>0.3</v>
      </c>
      <c r="AB44" s="69">
        <f t="shared" si="24"/>
        <v>4410</v>
      </c>
    </row>
    <row r="45" spans="2:28">
      <c r="B45" s="60" t="s">
        <v>90</v>
      </c>
      <c r="C45" s="61" t="s">
        <v>83</v>
      </c>
      <c r="D45" s="63">
        <f t="shared" ref="D45:D50" si="26">$D$38</f>
        <v>17791.666666666668</v>
      </c>
      <c r="E45" s="63">
        <f>SUM(D$38:D45)</f>
        <v>124541.66666666669</v>
      </c>
      <c r="F45" s="63">
        <v>5000</v>
      </c>
      <c r="G45" s="64">
        <f>SUM(F$38:F45)</f>
        <v>35000</v>
      </c>
      <c r="H45" s="64">
        <f t="shared" si="18"/>
        <v>89541.666666666686</v>
      </c>
      <c r="I45" s="65">
        <f t="shared" si="16"/>
        <v>0.1</v>
      </c>
      <c r="J45" s="63">
        <f t="shared" si="19"/>
        <v>2520</v>
      </c>
      <c r="K45" s="66">
        <f t="shared" si="20"/>
        <v>1279.17</v>
      </c>
      <c r="L45" s="67">
        <f>SUM(K$38:K45)</f>
        <v>6434.17</v>
      </c>
      <c r="M45" s="67">
        <f t="shared" si="21"/>
        <v>16512.496666666666</v>
      </c>
      <c r="N45" s="68">
        <f t="shared" ref="N45:N52" si="27">IF(D45=0,0,K45/D45)</f>
        <v>7.1897142857142854E-2</v>
      </c>
      <c r="P45" s="69">
        <v>6</v>
      </c>
      <c r="Q45" s="71">
        <f>660000+0.01</f>
        <v>660000.01</v>
      </c>
      <c r="R45" s="71" t="s">
        <v>31</v>
      </c>
      <c r="S45" s="71">
        <v>960000</v>
      </c>
      <c r="T45" s="72">
        <v>0.35</v>
      </c>
      <c r="U45" s="71">
        <v>85920</v>
      </c>
      <c r="W45" s="69">
        <v>6</v>
      </c>
      <c r="X45" s="71">
        <f t="shared" si="25"/>
        <v>55000.000833333332</v>
      </c>
      <c r="Y45" s="69" t="s">
        <v>31</v>
      </c>
      <c r="Z45" s="71">
        <f t="shared" si="22"/>
        <v>80000</v>
      </c>
      <c r="AA45" s="73">
        <f t="shared" si="23"/>
        <v>0.35</v>
      </c>
      <c r="AB45" s="69">
        <f t="shared" si="24"/>
        <v>7160</v>
      </c>
    </row>
    <row r="46" spans="2:28">
      <c r="B46" s="61" t="s">
        <v>91</v>
      </c>
      <c r="C46" s="61" t="s">
        <v>83</v>
      </c>
      <c r="D46" s="63">
        <f t="shared" si="26"/>
        <v>17791.666666666668</v>
      </c>
      <c r="E46" s="63">
        <f>SUM(D$38:D46)</f>
        <v>142333.33333333334</v>
      </c>
      <c r="F46" s="63">
        <v>5000</v>
      </c>
      <c r="G46" s="64">
        <f>SUM(F$38:F46)</f>
        <v>40000</v>
      </c>
      <c r="H46" s="64">
        <f t="shared" si="18"/>
        <v>102333.33333333334</v>
      </c>
      <c r="I46" s="65">
        <f t="shared" si="16"/>
        <v>0.1</v>
      </c>
      <c r="J46" s="63">
        <f t="shared" si="19"/>
        <v>2520</v>
      </c>
      <c r="K46" s="66">
        <f t="shared" si="20"/>
        <v>1279.1599999999999</v>
      </c>
      <c r="L46" s="67">
        <f>SUM(K$38:K46)</f>
        <v>7713.33</v>
      </c>
      <c r="M46" s="67">
        <f t="shared" si="21"/>
        <v>16512.506666666668</v>
      </c>
      <c r="N46" s="68">
        <f t="shared" si="27"/>
        <v>7.1896580796252912E-2</v>
      </c>
      <c r="P46" s="69">
        <v>7</v>
      </c>
      <c r="Q46" s="71">
        <f>960000+0.01</f>
        <v>960000.01</v>
      </c>
      <c r="R46" s="71" t="s">
        <v>31</v>
      </c>
      <c r="S46" s="71"/>
      <c r="T46" s="72">
        <v>0.45</v>
      </c>
      <c r="U46" s="71">
        <v>181920</v>
      </c>
      <c r="W46" s="69">
        <v>7</v>
      </c>
      <c r="X46" s="71">
        <f t="shared" si="25"/>
        <v>80000.000833333339</v>
      </c>
      <c r="Y46" s="69" t="s">
        <v>31</v>
      </c>
      <c r="Z46" s="71">
        <f t="shared" si="22"/>
        <v>0</v>
      </c>
      <c r="AA46" s="73">
        <f t="shared" si="23"/>
        <v>0.45</v>
      </c>
      <c r="AB46" s="69">
        <f t="shared" si="24"/>
        <v>15160</v>
      </c>
    </row>
    <row r="47" spans="2:28">
      <c r="B47" s="60" t="s">
        <v>92</v>
      </c>
      <c r="C47" s="61" t="s">
        <v>83</v>
      </c>
      <c r="D47" s="63">
        <f t="shared" si="26"/>
        <v>17791.666666666668</v>
      </c>
      <c r="E47" s="63">
        <f>SUM(D$38:D47)</f>
        <v>160125</v>
      </c>
      <c r="F47" s="63">
        <v>5000</v>
      </c>
      <c r="G47" s="64">
        <f>SUM(F$38:F47)</f>
        <v>45000</v>
      </c>
      <c r="H47" s="64">
        <f t="shared" si="18"/>
        <v>115125</v>
      </c>
      <c r="I47" s="65">
        <f t="shared" si="16"/>
        <v>0.1</v>
      </c>
      <c r="J47" s="63">
        <f t="shared" si="19"/>
        <v>2520</v>
      </c>
      <c r="K47" s="66">
        <f t="shared" si="20"/>
        <v>1279.17</v>
      </c>
      <c r="L47" s="67">
        <f>SUM(K$38:K47)</f>
        <v>8992.5</v>
      </c>
      <c r="M47" s="67">
        <f t="shared" si="21"/>
        <v>16512.496666666666</v>
      </c>
      <c r="N47" s="68">
        <f t="shared" si="27"/>
        <v>7.1897142857142854E-2</v>
      </c>
      <c r="P47" s="69"/>
      <c r="Q47" s="71"/>
      <c r="R47" s="71"/>
      <c r="S47" s="71"/>
      <c r="T47" s="72"/>
      <c r="U47" s="71"/>
      <c r="W47" s="69"/>
      <c r="X47" s="71"/>
      <c r="Y47" s="69"/>
      <c r="Z47" s="71"/>
      <c r="AA47" s="73"/>
      <c r="AB47" s="69"/>
    </row>
    <row r="48" spans="2:28">
      <c r="B48" s="61" t="s">
        <v>93</v>
      </c>
      <c r="C48" s="61" t="s">
        <v>83</v>
      </c>
      <c r="D48" s="63">
        <f t="shared" si="26"/>
        <v>17791.666666666668</v>
      </c>
      <c r="E48" s="63">
        <f>SUM(D$38:D48)</f>
        <v>177916.66666666666</v>
      </c>
      <c r="F48" s="63">
        <v>5000</v>
      </c>
      <c r="G48" s="64">
        <f>SUM(F$38:F48)</f>
        <v>50000</v>
      </c>
      <c r="H48" s="64">
        <f t="shared" si="18"/>
        <v>127916.66666666666</v>
      </c>
      <c r="I48" s="65">
        <f t="shared" si="16"/>
        <v>0.1</v>
      </c>
      <c r="J48" s="63">
        <f t="shared" si="19"/>
        <v>2520</v>
      </c>
      <c r="K48" s="66">
        <f t="shared" si="20"/>
        <v>1279.17</v>
      </c>
      <c r="L48" s="67">
        <f>SUM(K$38:K48)</f>
        <v>10271.67</v>
      </c>
      <c r="M48" s="67">
        <f t="shared" si="21"/>
        <v>16512.496666666666</v>
      </c>
      <c r="N48" s="68">
        <f t="shared" si="27"/>
        <v>7.1897142857142854E-2</v>
      </c>
      <c r="T48" s="78"/>
    </row>
    <row r="49" spans="2:14">
      <c r="B49" s="60" t="s">
        <v>94</v>
      </c>
      <c r="C49" s="61" t="s">
        <v>83</v>
      </c>
      <c r="D49" s="63">
        <f t="shared" si="26"/>
        <v>17791.666666666668</v>
      </c>
      <c r="E49" s="63">
        <f>SUM(D$38:D49)</f>
        <v>195708.33333333331</v>
      </c>
      <c r="F49" s="63">
        <v>5000</v>
      </c>
      <c r="G49" s="64">
        <f>SUM(F$38:F49)</f>
        <v>55000</v>
      </c>
      <c r="H49" s="64">
        <f t="shared" si="18"/>
        <v>140708.33333333331</v>
      </c>
      <c r="I49" s="65">
        <f t="shared" si="16"/>
        <v>0.1</v>
      </c>
      <c r="J49" s="63">
        <f t="shared" si="19"/>
        <v>2520</v>
      </c>
      <c r="K49" s="66">
        <f t="shared" si="20"/>
        <v>1279.1599999999999</v>
      </c>
      <c r="L49" s="67">
        <f>SUM(K$38:K49)</f>
        <v>11550.83</v>
      </c>
      <c r="M49" s="67">
        <f t="shared" si="21"/>
        <v>16512.506666666668</v>
      </c>
      <c r="N49" s="68">
        <f t="shared" si="27"/>
        <v>7.1896580796252912E-2</v>
      </c>
    </row>
    <row r="50" spans="2:14">
      <c r="B50" s="61" t="s">
        <v>95</v>
      </c>
      <c r="C50" s="61" t="s">
        <v>83</v>
      </c>
      <c r="D50" s="63">
        <f t="shared" si="26"/>
        <v>17791.666666666668</v>
      </c>
      <c r="E50" s="63">
        <f>SUM(D$38:D50)</f>
        <v>213499.99999999997</v>
      </c>
      <c r="F50" s="63">
        <v>5000</v>
      </c>
      <c r="G50" s="64">
        <f>SUM(F$38:F50)</f>
        <v>60000</v>
      </c>
      <c r="H50" s="64">
        <f t="shared" si="18"/>
        <v>153499.99999999997</v>
      </c>
      <c r="I50" s="65">
        <f t="shared" si="16"/>
        <v>0.2</v>
      </c>
      <c r="J50" s="63">
        <f t="shared" si="19"/>
        <v>16920</v>
      </c>
      <c r="K50" s="66">
        <f t="shared" si="20"/>
        <v>2229.17</v>
      </c>
      <c r="L50" s="67">
        <f>SUM(K$38:K50)</f>
        <v>13780</v>
      </c>
      <c r="M50" s="67">
        <f t="shared" si="21"/>
        <v>15562.496666666668</v>
      </c>
      <c r="N50" s="68">
        <f t="shared" si="27"/>
        <v>0.12529292740046838</v>
      </c>
    </row>
    <row r="51" spans="2:14">
      <c r="B51" s="61" t="s">
        <v>95</v>
      </c>
      <c r="C51" s="75" t="s">
        <v>89</v>
      </c>
      <c r="D51" s="76"/>
      <c r="E51" s="63">
        <f>SUM(D$38:D51)</f>
        <v>213499.99999999997</v>
      </c>
      <c r="F51" s="77"/>
      <c r="G51" s="64">
        <f>SUM(F$38:F51)</f>
        <v>60000</v>
      </c>
      <c r="H51" s="64">
        <f t="shared" si="18"/>
        <v>153499.99999999997</v>
      </c>
      <c r="I51" s="65">
        <f t="shared" si="16"/>
        <v>0.2</v>
      </c>
      <c r="J51" s="63">
        <f t="shared" si="19"/>
        <v>16920</v>
      </c>
      <c r="K51" s="66">
        <f t="shared" si="20"/>
        <v>0</v>
      </c>
      <c r="L51" s="67">
        <f>SUM(K$38:K51)</f>
        <v>13780</v>
      </c>
      <c r="M51" s="67">
        <f t="shared" si="21"/>
        <v>0</v>
      </c>
      <c r="N51" s="68">
        <f t="shared" si="27"/>
        <v>0</v>
      </c>
    </row>
    <row r="52" spans="2:14">
      <c r="B52" s="156" t="s">
        <v>97</v>
      </c>
      <c r="C52" s="156"/>
      <c r="D52" s="79">
        <f>H6</f>
        <v>144000</v>
      </c>
      <c r="E52" s="62"/>
      <c r="F52" s="80"/>
      <c r="G52" s="81"/>
      <c r="H52" s="82">
        <f>D52/12</f>
        <v>12000</v>
      </c>
      <c r="I52" s="83">
        <f>IF(H52&lt;=0,0,VLOOKUP(H52,$X$20:$AB$27,4,TRUE))</f>
        <v>0.1</v>
      </c>
      <c r="J52" s="62">
        <f>IF(H52&lt;=0,0,VLOOKUP(H52,$X$20:$AB$27,5,TRUE))</f>
        <v>210</v>
      </c>
      <c r="K52" s="89">
        <f>D52*I52-J52</f>
        <v>14190</v>
      </c>
      <c r="L52" s="84"/>
      <c r="M52" s="84">
        <f>D52-K52</f>
        <v>129810</v>
      </c>
      <c r="N52" s="85">
        <f t="shared" si="27"/>
        <v>9.8541666666666666E-2</v>
      </c>
    </row>
    <row r="53" spans="2:14">
      <c r="B53" s="86"/>
      <c r="C53" s="86"/>
      <c r="D53" s="93">
        <f>SUM(D38:D52)</f>
        <v>357500</v>
      </c>
      <c r="E53" s="93"/>
      <c r="F53" s="93">
        <f>SUM(F38:F51)</f>
        <v>60000</v>
      </c>
      <c r="G53" s="94"/>
      <c r="H53" s="94"/>
      <c r="I53" s="90"/>
      <c r="J53" s="90" t="s">
        <v>96</v>
      </c>
      <c r="K53" s="91">
        <f>SUM(K38:K52)</f>
        <v>27970</v>
      </c>
      <c r="L53" s="92">
        <f>K53</f>
        <v>27970</v>
      </c>
      <c r="M53" s="92">
        <f>SUM(M38:M52)</f>
        <v>329530</v>
      </c>
      <c r="N53" s="95">
        <f>K53/D53</f>
        <v>7.8237762237762243E-2</v>
      </c>
    </row>
    <row r="54" spans="2:14">
      <c r="J54" s="87"/>
      <c r="K54" s="87"/>
      <c r="L54" s="87"/>
    </row>
    <row r="55" spans="2:14" hidden="1"/>
    <row r="56" spans="2:14"/>
  </sheetData>
  <mergeCells count="14">
    <mergeCell ref="AB37:AB39"/>
    <mergeCell ref="B52:C52"/>
    <mergeCell ref="B32:C32"/>
    <mergeCell ref="Q37:S38"/>
    <mergeCell ref="T37:T39"/>
    <mergeCell ref="U37:U39"/>
    <mergeCell ref="X37:Z38"/>
    <mergeCell ref="AA37:AA39"/>
    <mergeCell ref="AB17:AB19"/>
    <mergeCell ref="Q17:S18"/>
    <mergeCell ref="T17:T19"/>
    <mergeCell ref="U17:U19"/>
    <mergeCell ref="X17:Z18"/>
    <mergeCell ref="AA17:AA19"/>
  </mergeCells>
  <phoneticPr fontId="3"/>
  <conditionalFormatting sqref="K18:K31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{5FA46BD6-6BCA-49F6-A062-F9F03AD253BB}</x14:id>
        </ext>
      </extLst>
    </cfRule>
  </conditionalFormatting>
  <conditionalFormatting sqref="D18:D31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{6CA21366-599A-4AE9-BD12-91B7E8B62A6C}</x14:id>
        </ext>
      </extLst>
    </cfRule>
  </conditionalFormatting>
  <conditionalFormatting sqref="K38:K51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{554C3D01-DF4B-4770-8AA3-EB3C3947F626}</x14:id>
        </ext>
      </extLst>
    </cfRule>
  </conditionalFormatting>
  <conditionalFormatting sqref="D38:D51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{04C0E5C4-C929-48A6-8792-E5431A1CBC16}</x14:id>
        </ext>
      </extLst>
    </cfRule>
  </conditionalFormatting>
  <conditionalFormatting sqref="N38:N53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{9C0793F4-6E22-47FA-B0CA-67B22E356096}</x14:id>
        </ext>
      </extLst>
    </cfRule>
  </conditionalFormatting>
  <conditionalFormatting sqref="N18:N3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{FD65D523-EC33-4509-B11B-51B5114B2D1D}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A46BD6-6BCA-49F6-A062-F9F03AD253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K18:K31</xm:sqref>
        </x14:conditionalFormatting>
        <x14:conditionalFormatting xmlns:xm="http://schemas.microsoft.com/office/excel/2006/main">
          <x14:cfRule type="dataBar" id="{6CA21366-599A-4AE9-BD12-91B7E8B62A6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D18:D31</xm:sqref>
        </x14:conditionalFormatting>
        <x14:conditionalFormatting xmlns:xm="http://schemas.microsoft.com/office/excel/2006/main">
          <x14:cfRule type="dataBar" id="{554C3D01-DF4B-4770-8AA3-EB3C3947F62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K38:K51</xm:sqref>
        </x14:conditionalFormatting>
        <x14:conditionalFormatting xmlns:xm="http://schemas.microsoft.com/office/excel/2006/main">
          <x14:cfRule type="dataBar" id="{04C0E5C4-C929-48A6-8792-E5431A1CBC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D38:D51</xm:sqref>
        </x14:conditionalFormatting>
        <x14:conditionalFormatting xmlns:xm="http://schemas.microsoft.com/office/excel/2006/main">
          <x14:cfRule type="dataBar" id="{9C0793F4-6E22-47FA-B0CA-67B22E35609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N38:N53</xm:sqref>
        </x14:conditionalFormatting>
        <x14:conditionalFormatting xmlns:xm="http://schemas.microsoft.com/office/excel/2006/main">
          <x14:cfRule type="dataBar" id="{FD65D523-EC33-4509-B11B-51B5114B2D1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N18:N33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showGridLines="0" workbookViewId="0">
      <pane xSplit="4" ySplit="6" topLeftCell="Q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1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0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5000</v>
      </c>
      <c r="E8" s="21">
        <f>C8*0.2</f>
        <v>1000</v>
      </c>
      <c r="F8" s="22">
        <f t="shared" ref="F8:F17" ca="1" si="1">IFERROR(VLOOKUP($B8,INDIRECT("'"&amp;$B$2&amp;"'!"&amp;"b:bz"),F$7,FALSE),0)+E8</f>
        <v>1000</v>
      </c>
      <c r="G8" s="21">
        <v>5000</v>
      </c>
      <c r="H8" s="22">
        <f t="shared" ref="H8:H17" ca="1" si="2">IFERROR(VLOOKUP($B8,INDIRECT("'"&amp;$B$2&amp;"'!"&amp;"b:bz"),H$7,FALSE),0)+G8</f>
        <v>5000</v>
      </c>
      <c r="I8" s="21">
        <v>1000</v>
      </c>
      <c r="J8" s="22">
        <f ca="1">MIN(IFERROR(VLOOKUP($B8,INDIRECT("'"&amp;$B$2&amp;"'!"&amp;"b:bz"),J$7,FALSE),0)+I8,J$6)</f>
        <v>1000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1500</v>
      </c>
      <c r="O8" s="21">
        <v>2000</v>
      </c>
      <c r="P8" s="22">
        <f ca="1">MIN(IFERROR(VLOOKUP($B8,INDIRECT("'"&amp;$B$2&amp;"'!"&amp;"b:bz"),P$7,FALSE),0)+O8,P$6)</f>
        <v>2000</v>
      </c>
      <c r="Q8" s="21">
        <v>400</v>
      </c>
      <c r="R8" s="22">
        <f ca="1">MIN(IFERROR(VLOOKUP($B8,INDIRECT("'"&amp;$B$2&amp;"'!"&amp;"b:bz"),R$7,FALSE),0)+Q8,R$6)</f>
        <v>400</v>
      </c>
      <c r="S8" s="98" t="s">
        <v>54</v>
      </c>
      <c r="T8" s="22">
        <v>0</v>
      </c>
      <c r="U8" s="22">
        <f t="shared" ref="U8:U17" ca="1" si="3">J8+L8+N8+P8+R8+T8</f>
        <v>4900</v>
      </c>
      <c r="V8" s="18">
        <f t="shared" ref="V8:V17" ca="1" si="4">D8-F8-H8-U8</f>
        <v>-5900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7500</v>
      </c>
      <c r="E9" s="21">
        <f t="shared" ref="E9:E17" si="11">C9*0.2</f>
        <v>1500</v>
      </c>
      <c r="F9" s="22">
        <f t="shared" ca="1" si="1"/>
        <v>1500</v>
      </c>
      <c r="G9" s="21">
        <v>5000</v>
      </c>
      <c r="H9" s="22">
        <f t="shared" ca="1" si="2"/>
        <v>5000</v>
      </c>
      <c r="I9" s="21">
        <v>1000</v>
      </c>
      <c r="J9" s="22">
        <f t="shared" ref="J9:J17" ca="1" si="12">MIN(IFERROR(VLOOKUP($B9,INDIRECT("'"&amp;$B$2&amp;"'!"&amp;"b:bz"),J$7,FALSE),0)+I9,J$6)</f>
        <v>1000</v>
      </c>
      <c r="K9" s="21">
        <v>1000</v>
      </c>
      <c r="L9" s="22">
        <f t="shared" ref="L9:L17" ca="1" si="13">MIN(IFERROR(VLOOKUP($B9,INDIRECT("'"&amp;$B$2&amp;"'!"&amp;"b:bz"),L$7,FALSE),0)+K9,L$6)</f>
        <v>1000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2000</v>
      </c>
      <c r="Q9" s="21">
        <v>400</v>
      </c>
      <c r="R9" s="22">
        <f t="shared" ref="R9:R17" ca="1" si="15">MIN(IFERROR(VLOOKUP($B9,INDIRECT("'"&amp;$B$2&amp;"'!"&amp;"b:bz"),R$7,FALSE),0)+Q9,R$6)</f>
        <v>400</v>
      </c>
      <c r="S9" s="34" t="s">
        <v>54</v>
      </c>
      <c r="T9" s="22">
        <v>0</v>
      </c>
      <c r="U9" s="22">
        <f t="shared" ca="1" si="3"/>
        <v>4400</v>
      </c>
      <c r="V9" s="18">
        <f t="shared" ca="1" si="4"/>
        <v>-3400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10000</v>
      </c>
      <c r="E10" s="21">
        <f t="shared" si="11"/>
        <v>2000</v>
      </c>
      <c r="F10" s="22">
        <f t="shared" ca="1" si="1"/>
        <v>2000</v>
      </c>
      <c r="G10" s="21">
        <v>5000</v>
      </c>
      <c r="H10" s="22">
        <f t="shared" ca="1" si="2"/>
        <v>5000</v>
      </c>
      <c r="I10" s="21">
        <v>1000</v>
      </c>
      <c r="J10" s="22">
        <f t="shared" ca="1" si="12"/>
        <v>1000</v>
      </c>
      <c r="K10" s="21"/>
      <c r="L10" s="22">
        <f t="shared" ca="1" si="13"/>
        <v>0</v>
      </c>
      <c r="M10" s="21">
        <v>1500</v>
      </c>
      <c r="N10" s="22">
        <f t="shared" ca="1" si="14"/>
        <v>1500</v>
      </c>
      <c r="O10" s="21">
        <v>2000</v>
      </c>
      <c r="P10" s="22">
        <f t="shared" ref="P10:P17" ca="1" si="18">MIN(IFERROR(VLOOKUP($B10,INDIRECT("'"&amp;$B$2&amp;"'!"&amp;"b:bz"),P$7,FALSE),0)+O10,P$6)</f>
        <v>2000</v>
      </c>
      <c r="Q10" s="21">
        <v>400</v>
      </c>
      <c r="R10" s="22">
        <f t="shared" ca="1" si="15"/>
        <v>400</v>
      </c>
      <c r="S10" s="34" t="s">
        <v>54</v>
      </c>
      <c r="T10" s="22">
        <v>0</v>
      </c>
      <c r="U10" s="22">
        <f t="shared" ca="1" si="3"/>
        <v>4900</v>
      </c>
      <c r="V10" s="18">
        <f t="shared" ca="1" si="4"/>
        <v>-1900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12500</v>
      </c>
      <c r="E11" s="21">
        <f t="shared" si="11"/>
        <v>2500</v>
      </c>
      <c r="F11" s="22">
        <f t="shared" ca="1" si="1"/>
        <v>2500</v>
      </c>
      <c r="G11" s="21">
        <v>5000</v>
      </c>
      <c r="H11" s="22">
        <f t="shared" ca="1" si="2"/>
        <v>5000</v>
      </c>
      <c r="I11" s="21">
        <v>1000</v>
      </c>
      <c r="J11" s="22">
        <f t="shared" ca="1" si="12"/>
        <v>1000</v>
      </c>
      <c r="K11" s="21">
        <v>1000</v>
      </c>
      <c r="L11" s="22">
        <f t="shared" ca="1" si="13"/>
        <v>1000</v>
      </c>
      <c r="M11" s="21"/>
      <c r="N11" s="22">
        <f t="shared" ca="1" si="14"/>
        <v>0</v>
      </c>
      <c r="O11" s="21">
        <v>2000</v>
      </c>
      <c r="P11" s="22">
        <f t="shared" ca="1" si="18"/>
        <v>2000</v>
      </c>
      <c r="Q11" s="21">
        <v>400</v>
      </c>
      <c r="R11" s="22">
        <f t="shared" ca="1" si="15"/>
        <v>400</v>
      </c>
      <c r="S11" s="34" t="s">
        <v>54</v>
      </c>
      <c r="T11" s="22">
        <v>0</v>
      </c>
      <c r="U11" s="22">
        <f t="shared" ca="1" si="3"/>
        <v>4400</v>
      </c>
      <c r="V11" s="18">
        <f t="shared" ca="1" si="4"/>
        <v>600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18</v>
      </c>
      <c r="Z11" s="20">
        <f t="shared" ca="1" si="6"/>
        <v>0</v>
      </c>
      <c r="AA11" s="18">
        <f t="shared" ca="1" si="16"/>
        <v>18</v>
      </c>
      <c r="AB11" s="18">
        <f t="shared" ca="1" si="7"/>
        <v>18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15000</v>
      </c>
      <c r="E12" s="21">
        <f t="shared" si="11"/>
        <v>3000</v>
      </c>
      <c r="F12" s="22">
        <f t="shared" ca="1" si="1"/>
        <v>3000</v>
      </c>
      <c r="G12" s="21">
        <v>5000</v>
      </c>
      <c r="H12" s="22">
        <f t="shared" ca="1" si="2"/>
        <v>5000</v>
      </c>
      <c r="I12" s="21">
        <v>1000</v>
      </c>
      <c r="J12" s="22">
        <f t="shared" ca="1" si="12"/>
        <v>1000</v>
      </c>
      <c r="K12" s="21"/>
      <c r="L12" s="22">
        <f t="shared" ca="1" si="13"/>
        <v>0</v>
      </c>
      <c r="M12" s="21">
        <v>1500</v>
      </c>
      <c r="N12" s="22">
        <f t="shared" ca="1" si="14"/>
        <v>1500</v>
      </c>
      <c r="O12" s="21">
        <v>2000</v>
      </c>
      <c r="P12" s="22">
        <f t="shared" ca="1" si="18"/>
        <v>2000</v>
      </c>
      <c r="Q12" s="21">
        <v>400</v>
      </c>
      <c r="R12" s="22">
        <f t="shared" ca="1" si="15"/>
        <v>400</v>
      </c>
      <c r="S12" s="34" t="s">
        <v>54</v>
      </c>
      <c r="T12" s="22">
        <v>0</v>
      </c>
      <c r="U12" s="22">
        <f t="shared" ca="1" si="3"/>
        <v>4900</v>
      </c>
      <c r="V12" s="18">
        <f t="shared" ca="1" si="4"/>
        <v>2100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63</v>
      </c>
      <c r="Z12" s="20">
        <f t="shared" ca="1" si="6"/>
        <v>0</v>
      </c>
      <c r="AA12" s="18">
        <f t="shared" ca="1" si="16"/>
        <v>63</v>
      </c>
      <c r="AB12" s="18">
        <f t="shared" ca="1" si="7"/>
        <v>63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20000</v>
      </c>
      <c r="E13" s="21">
        <f t="shared" si="11"/>
        <v>4000</v>
      </c>
      <c r="F13" s="22">
        <f t="shared" ca="1" si="1"/>
        <v>4000</v>
      </c>
      <c r="G13" s="21">
        <v>5000</v>
      </c>
      <c r="H13" s="22">
        <f t="shared" ca="1" si="2"/>
        <v>5000</v>
      </c>
      <c r="I13" s="21">
        <v>1000</v>
      </c>
      <c r="J13" s="22">
        <f t="shared" ca="1" si="12"/>
        <v>1000</v>
      </c>
      <c r="K13" s="21">
        <v>1000</v>
      </c>
      <c r="L13" s="22">
        <f t="shared" ca="1" si="13"/>
        <v>1000</v>
      </c>
      <c r="M13" s="21"/>
      <c r="N13" s="22">
        <f t="shared" ca="1" si="14"/>
        <v>0</v>
      </c>
      <c r="O13" s="21">
        <v>2000</v>
      </c>
      <c r="P13" s="22">
        <f t="shared" ca="1" si="18"/>
        <v>2000</v>
      </c>
      <c r="Q13" s="21">
        <v>400</v>
      </c>
      <c r="R13" s="22">
        <f t="shared" ca="1" si="15"/>
        <v>400</v>
      </c>
      <c r="S13" s="34" t="s">
        <v>54</v>
      </c>
      <c r="T13" s="22">
        <v>0</v>
      </c>
      <c r="U13" s="22">
        <f t="shared" ca="1" si="3"/>
        <v>4400</v>
      </c>
      <c r="V13" s="18">
        <f t="shared" ca="1" si="4"/>
        <v>6600</v>
      </c>
      <c r="W13" s="19">
        <f ca="1">VLOOKUP($V13,税率!$B$4:$F$10,4,TRUE)</f>
        <v>0.03</v>
      </c>
      <c r="X13" s="18">
        <f ca="1">VLOOKUP($V13,税率!$B$4:$F$10,5,TRUE)</f>
        <v>0</v>
      </c>
      <c r="Y13" s="18">
        <f t="shared" ca="1" si="5"/>
        <v>198</v>
      </c>
      <c r="Z13" s="20">
        <f t="shared" ca="1" si="6"/>
        <v>0</v>
      </c>
      <c r="AA13" s="18">
        <f t="shared" ca="1" si="16"/>
        <v>198</v>
      </c>
      <c r="AB13" s="18">
        <f t="shared" ca="1" si="7"/>
        <v>198</v>
      </c>
      <c r="AC13" s="18">
        <f t="shared" ca="1" si="8"/>
        <v>15802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25000</v>
      </c>
      <c r="E14" s="21">
        <f t="shared" si="11"/>
        <v>5000</v>
      </c>
      <c r="F14" s="22">
        <f t="shared" ca="1" si="1"/>
        <v>5000</v>
      </c>
      <c r="G14" s="21">
        <v>5000</v>
      </c>
      <c r="H14" s="22">
        <f t="shared" ca="1" si="2"/>
        <v>5000</v>
      </c>
      <c r="I14" s="21">
        <v>1000</v>
      </c>
      <c r="J14" s="22">
        <f t="shared" ca="1" si="12"/>
        <v>1000</v>
      </c>
      <c r="K14" s="21"/>
      <c r="L14" s="22">
        <f t="shared" ca="1" si="13"/>
        <v>0</v>
      </c>
      <c r="M14" s="21">
        <v>1500</v>
      </c>
      <c r="N14" s="22">
        <f t="shared" ca="1" si="14"/>
        <v>1500</v>
      </c>
      <c r="O14" s="21">
        <v>2000</v>
      </c>
      <c r="P14" s="22">
        <f t="shared" ca="1" si="18"/>
        <v>2000</v>
      </c>
      <c r="Q14" s="21">
        <v>400</v>
      </c>
      <c r="R14" s="22">
        <f t="shared" ca="1" si="15"/>
        <v>400</v>
      </c>
      <c r="S14" s="34" t="s">
        <v>54</v>
      </c>
      <c r="T14" s="22">
        <v>0</v>
      </c>
      <c r="U14" s="22">
        <f t="shared" ca="1" si="3"/>
        <v>4900</v>
      </c>
      <c r="V14" s="18">
        <f t="shared" ca="1" si="4"/>
        <v>10100</v>
      </c>
      <c r="W14" s="19">
        <f ca="1">VLOOKUP($V14,税率!$B$4:$F$10,4,TRUE)</f>
        <v>0.03</v>
      </c>
      <c r="X14" s="18">
        <f ca="1">VLOOKUP($V14,税率!$B$4:$F$10,5,TRUE)</f>
        <v>0</v>
      </c>
      <c r="Y14" s="18">
        <f t="shared" ca="1" si="5"/>
        <v>303</v>
      </c>
      <c r="Z14" s="20">
        <f t="shared" ca="1" si="6"/>
        <v>0</v>
      </c>
      <c r="AA14" s="18">
        <f t="shared" ca="1" si="16"/>
        <v>303</v>
      </c>
      <c r="AB14" s="18">
        <f t="shared" ca="1" si="7"/>
        <v>303</v>
      </c>
      <c r="AC14" s="18">
        <f t="shared" ca="1" si="8"/>
        <v>19697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30000</v>
      </c>
      <c r="E15" s="21">
        <f t="shared" si="11"/>
        <v>6000</v>
      </c>
      <c r="F15" s="22">
        <f t="shared" ca="1" si="1"/>
        <v>6000</v>
      </c>
      <c r="G15" s="21">
        <v>5000</v>
      </c>
      <c r="H15" s="22">
        <f t="shared" ca="1" si="2"/>
        <v>5000</v>
      </c>
      <c r="I15" s="21">
        <v>1000</v>
      </c>
      <c r="J15" s="22">
        <f t="shared" ca="1" si="12"/>
        <v>1000</v>
      </c>
      <c r="K15" s="21">
        <v>1000</v>
      </c>
      <c r="L15" s="22">
        <f t="shared" ca="1" si="13"/>
        <v>1000</v>
      </c>
      <c r="M15" s="21"/>
      <c r="N15" s="22">
        <f t="shared" ca="1" si="14"/>
        <v>0</v>
      </c>
      <c r="O15" s="21">
        <v>2000</v>
      </c>
      <c r="P15" s="22">
        <f t="shared" ca="1" si="18"/>
        <v>2000</v>
      </c>
      <c r="Q15" s="21">
        <v>400</v>
      </c>
      <c r="R15" s="22">
        <f t="shared" ca="1" si="15"/>
        <v>400</v>
      </c>
      <c r="S15" s="34" t="s">
        <v>54</v>
      </c>
      <c r="T15" s="22">
        <v>0</v>
      </c>
      <c r="U15" s="22">
        <f t="shared" ca="1" si="3"/>
        <v>4400</v>
      </c>
      <c r="V15" s="18">
        <f t="shared" ca="1" si="4"/>
        <v>14600</v>
      </c>
      <c r="W15" s="19">
        <f ca="1">VLOOKUP($V15,税率!$B$4:$F$10,4,TRUE)</f>
        <v>0.03</v>
      </c>
      <c r="X15" s="18">
        <f ca="1">VLOOKUP($V15,税率!$B$4:$F$10,5,TRUE)</f>
        <v>0</v>
      </c>
      <c r="Y15" s="18">
        <f t="shared" ca="1" si="5"/>
        <v>438</v>
      </c>
      <c r="Z15" s="20">
        <f t="shared" ca="1" si="6"/>
        <v>0</v>
      </c>
      <c r="AA15" s="18">
        <f t="shared" ca="1" si="16"/>
        <v>438</v>
      </c>
      <c r="AB15" s="18">
        <f t="shared" ca="1" si="7"/>
        <v>438</v>
      </c>
      <c r="AC15" s="18">
        <f t="shared" ca="1" si="8"/>
        <v>23562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35000</v>
      </c>
      <c r="E16" s="21">
        <f t="shared" si="11"/>
        <v>7000</v>
      </c>
      <c r="F16" s="22">
        <f t="shared" ca="1" si="1"/>
        <v>7000</v>
      </c>
      <c r="G16" s="21">
        <v>5000</v>
      </c>
      <c r="H16" s="22">
        <f t="shared" ca="1" si="2"/>
        <v>5000</v>
      </c>
      <c r="I16" s="21">
        <v>1000</v>
      </c>
      <c r="J16" s="22">
        <f t="shared" ca="1" si="12"/>
        <v>1000</v>
      </c>
      <c r="K16" s="21"/>
      <c r="L16" s="22">
        <f t="shared" ca="1" si="13"/>
        <v>0</v>
      </c>
      <c r="M16" s="21">
        <v>1500</v>
      </c>
      <c r="N16" s="22">
        <f t="shared" ca="1" si="14"/>
        <v>1500</v>
      </c>
      <c r="O16" s="21">
        <v>2000</v>
      </c>
      <c r="P16" s="22">
        <f t="shared" ca="1" si="18"/>
        <v>2000</v>
      </c>
      <c r="Q16" s="21">
        <v>400</v>
      </c>
      <c r="R16" s="22">
        <f t="shared" ca="1" si="15"/>
        <v>400</v>
      </c>
      <c r="S16" s="34" t="s">
        <v>54</v>
      </c>
      <c r="T16" s="22">
        <v>0</v>
      </c>
      <c r="U16" s="22">
        <f t="shared" ca="1" si="3"/>
        <v>4900</v>
      </c>
      <c r="V16" s="18">
        <f t="shared" ca="1" si="4"/>
        <v>18100</v>
      </c>
      <c r="W16" s="19">
        <f ca="1">VLOOKUP($V16,税率!$B$4:$F$10,4,TRUE)</f>
        <v>0.03</v>
      </c>
      <c r="X16" s="18">
        <f ca="1">VLOOKUP($V16,税率!$B$4:$F$10,5,TRUE)</f>
        <v>0</v>
      </c>
      <c r="Y16" s="18">
        <f t="shared" ca="1" si="5"/>
        <v>543</v>
      </c>
      <c r="Z16" s="20">
        <f t="shared" ca="1" si="6"/>
        <v>0</v>
      </c>
      <c r="AA16" s="18">
        <f t="shared" ca="1" si="16"/>
        <v>543</v>
      </c>
      <c r="AB16" s="18">
        <f t="shared" ca="1" si="7"/>
        <v>543</v>
      </c>
      <c r="AC16" s="18">
        <f t="shared" ca="1" si="8"/>
        <v>27457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40000</v>
      </c>
      <c r="E17" s="21">
        <f t="shared" si="11"/>
        <v>8000</v>
      </c>
      <c r="F17" s="22">
        <f t="shared" ca="1" si="1"/>
        <v>8000</v>
      </c>
      <c r="G17" s="21">
        <v>5000</v>
      </c>
      <c r="H17" s="22">
        <f t="shared" ca="1" si="2"/>
        <v>5000</v>
      </c>
      <c r="I17" s="21">
        <v>1000</v>
      </c>
      <c r="J17" s="22">
        <f t="shared" ca="1" si="12"/>
        <v>1000</v>
      </c>
      <c r="K17" s="21">
        <v>1000</v>
      </c>
      <c r="L17" s="22">
        <f t="shared" ca="1" si="13"/>
        <v>1000</v>
      </c>
      <c r="M17" s="21"/>
      <c r="N17" s="22">
        <f t="shared" ca="1" si="14"/>
        <v>0</v>
      </c>
      <c r="O17" s="21">
        <v>2000</v>
      </c>
      <c r="P17" s="22">
        <f t="shared" ca="1" si="18"/>
        <v>2000</v>
      </c>
      <c r="Q17" s="21">
        <v>400</v>
      </c>
      <c r="R17" s="22">
        <f t="shared" ca="1" si="15"/>
        <v>400</v>
      </c>
      <c r="S17" s="34" t="s">
        <v>54</v>
      </c>
      <c r="T17" s="22">
        <v>0</v>
      </c>
      <c r="U17" s="22">
        <f t="shared" ca="1" si="3"/>
        <v>4400</v>
      </c>
      <c r="V17" s="18">
        <f t="shared" ca="1" si="4"/>
        <v>22600</v>
      </c>
      <c r="W17" s="19">
        <f ca="1">VLOOKUP($V17,税率!$B$4:$F$10,4,TRUE)</f>
        <v>0.03</v>
      </c>
      <c r="X17" s="18">
        <f ca="1">VLOOKUP($V17,税率!$B$4:$F$10,5,TRUE)</f>
        <v>0</v>
      </c>
      <c r="Y17" s="18">
        <f t="shared" ca="1" si="5"/>
        <v>678</v>
      </c>
      <c r="Z17" s="20">
        <f t="shared" ca="1" si="6"/>
        <v>0</v>
      </c>
      <c r="AA17" s="18">
        <f t="shared" ca="1" si="16"/>
        <v>678</v>
      </c>
      <c r="AB17" s="18">
        <f t="shared" ca="1" si="7"/>
        <v>678</v>
      </c>
      <c r="AC17" s="18">
        <f t="shared" ca="1" si="8"/>
        <v>31322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20000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5000</v>
      </c>
      <c r="I22" s="21">
        <v>1000</v>
      </c>
      <c r="J22" s="22">
        <f t="shared" ref="J22:J26" ca="1" si="20">MIN(IFERROR(VLOOKUP($B22,INDIRECT("'"&amp;$B$2&amp;"'!"&amp;"b:bz"),J$7,FALSE),0)+I22,J$6)</f>
        <v>1000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1500</v>
      </c>
      <c r="O22" s="21">
        <v>2000</v>
      </c>
      <c r="P22" s="22">
        <f t="shared" ref="P22:P26" ca="1" si="23">MIN(IFERROR(VLOOKUP($B22,INDIRECT("'"&amp;$B$2&amp;"'!"&amp;"b:bz"),P$7,FALSE),0)+O22,P$6)</f>
        <v>2000</v>
      </c>
      <c r="Q22" s="21">
        <v>400</v>
      </c>
      <c r="R22" s="22">
        <f ca="1">MIN(IFERROR(VLOOKUP($B22,INDIRECT("'"&amp;$B$2&amp;"'!"&amp;"b:bz"),R$7,FALSE),0)+Q22,4800)</f>
        <v>400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4900</v>
      </c>
      <c r="V22" s="18">
        <f ca="1">D22-F22-H22-U22</f>
        <v>10100</v>
      </c>
      <c r="W22" s="19">
        <f ca="1">IF(V22&lt;=0,0,VLOOKUP(V22,税率!$B$26:$F$32,4,TRUE))</f>
        <v>0.03</v>
      </c>
      <c r="X22" s="18">
        <f ca="1">IF(V22&lt;=0,0,VLOOKUP(V22,税率!$B$26:$F$32,5,TRUE))</f>
        <v>0</v>
      </c>
      <c r="Y22" s="18">
        <f ca="1">(V22-X22)/(1-W22)*W22-X22</f>
        <v>312.37113402061857</v>
      </c>
      <c r="Z22" s="20">
        <f ca="1">IFERROR(VLOOKUP($B22,INDIRECT("'"&amp;$B$2&amp;"'!"&amp;"b:bz"),Z$7,FALSE),0)</f>
        <v>0</v>
      </c>
      <c r="AA22" s="18">
        <f t="shared" ref="AA22:AA26" ca="1" si="25">MAX(Y22-Z22,0)</f>
        <v>312.37113402061857</v>
      </c>
      <c r="AB22" s="18">
        <f ca="1">Z22+AA22</f>
        <v>312.37113402061857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25000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5000</v>
      </c>
      <c r="I23" s="21">
        <v>1000</v>
      </c>
      <c r="J23" s="22">
        <f t="shared" ca="1" si="20"/>
        <v>1000</v>
      </c>
      <c r="K23" s="21">
        <v>1000</v>
      </c>
      <c r="L23" s="22">
        <f t="shared" ca="1" si="21"/>
        <v>1000</v>
      </c>
      <c r="M23" s="21"/>
      <c r="N23" s="22">
        <f t="shared" ca="1" si="22"/>
        <v>0</v>
      </c>
      <c r="O23" s="21">
        <v>2000</v>
      </c>
      <c r="P23" s="22">
        <f t="shared" ca="1" si="23"/>
        <v>2000</v>
      </c>
      <c r="Q23" s="21">
        <v>400</v>
      </c>
      <c r="R23" s="22">
        <f t="shared" ref="R23:R26" ca="1" si="27">MIN(IFERROR(VLOOKUP($B23,INDIRECT("'"&amp;$B$2&amp;"'!"&amp;"b:bz"),R$7,FALSE),0)+Q23,R$6)</f>
        <v>400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4400</v>
      </c>
      <c r="V23" s="18">
        <f t="shared" ref="V23:V26" ca="1" si="28">D23-F23-H23-U23</f>
        <v>15600</v>
      </c>
      <c r="W23" s="19">
        <f ca="1">IF(V23&lt;=0,0,VLOOKUP(V23,税率!$B$26:$F$32,4,TRUE))</f>
        <v>0.03</v>
      </c>
      <c r="X23" s="18">
        <f ca="1">IF(V23&lt;=0,0,VLOOKUP(V23,税率!$B$26:$F$32,5,TRUE))</f>
        <v>0</v>
      </c>
      <c r="Y23" s="18">
        <f t="shared" ref="Y23:Y26" ca="1" si="29">(V23-X23)/(1-W23)*W23-X23</f>
        <v>482.4742268041237</v>
      </c>
      <c r="Z23" s="20">
        <f ca="1">IFERROR(VLOOKUP($B23,INDIRECT("'"&amp;$B$2&amp;"'!"&amp;"b:bz"),Z$7,FALSE),0)</f>
        <v>0</v>
      </c>
      <c r="AA23" s="18">
        <f t="shared" ca="1" si="25"/>
        <v>482.4742268041237</v>
      </c>
      <c r="AB23" s="18">
        <f ca="1">Z23+AA23</f>
        <v>482.4742268041237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30000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5000</v>
      </c>
      <c r="I24" s="21">
        <v>1000</v>
      </c>
      <c r="J24" s="22">
        <f t="shared" ca="1" si="20"/>
        <v>1000</v>
      </c>
      <c r="K24" s="21"/>
      <c r="L24" s="22">
        <f t="shared" ca="1" si="21"/>
        <v>0</v>
      </c>
      <c r="M24" s="21">
        <v>1500</v>
      </c>
      <c r="N24" s="22">
        <f t="shared" ca="1" si="22"/>
        <v>1500</v>
      </c>
      <c r="O24" s="21">
        <v>2000</v>
      </c>
      <c r="P24" s="22">
        <f t="shared" ca="1" si="23"/>
        <v>2000</v>
      </c>
      <c r="Q24" s="21">
        <v>400</v>
      </c>
      <c r="R24" s="22">
        <f t="shared" ca="1" si="27"/>
        <v>400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4900</v>
      </c>
      <c r="V24" s="18">
        <f t="shared" ca="1" si="28"/>
        <v>20100</v>
      </c>
      <c r="W24" s="19">
        <f ca="1">IF(V24&lt;=0,0,VLOOKUP(V24,税率!$B$26:$F$32,4,TRUE))</f>
        <v>0.03</v>
      </c>
      <c r="X24" s="18">
        <f ca="1">IF(V24&lt;=0,0,VLOOKUP(V24,税率!$B$26:$F$32,5,TRUE))</f>
        <v>0</v>
      </c>
      <c r="Y24" s="18">
        <f t="shared" ca="1" si="29"/>
        <v>621.64948453608247</v>
      </c>
      <c r="Z24" s="20">
        <f ca="1">IFERROR(VLOOKUP($B24,INDIRECT("'"&amp;$B$2&amp;"'!"&amp;"b:bz"),Z$7,FALSE),0)</f>
        <v>0</v>
      </c>
      <c r="AA24" s="18">
        <f t="shared" ca="1" si="25"/>
        <v>621.64948453608247</v>
      </c>
      <c r="AB24" s="18">
        <f ca="1">Z24+AA24</f>
        <v>621.64948453608247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35000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5000</v>
      </c>
      <c r="I25" s="21">
        <v>1000</v>
      </c>
      <c r="J25" s="22">
        <f t="shared" ca="1" si="20"/>
        <v>1000</v>
      </c>
      <c r="K25" s="21">
        <v>1000</v>
      </c>
      <c r="L25" s="22">
        <f t="shared" ca="1" si="21"/>
        <v>1000</v>
      </c>
      <c r="M25" s="21"/>
      <c r="N25" s="22">
        <f t="shared" ca="1" si="22"/>
        <v>0</v>
      </c>
      <c r="O25" s="21">
        <v>2000</v>
      </c>
      <c r="P25" s="22">
        <f t="shared" ca="1" si="23"/>
        <v>2000</v>
      </c>
      <c r="Q25" s="21">
        <v>400</v>
      </c>
      <c r="R25" s="22">
        <f t="shared" ca="1" si="27"/>
        <v>400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4400</v>
      </c>
      <c r="V25" s="18">
        <f t="shared" ca="1" si="28"/>
        <v>25600</v>
      </c>
      <c r="W25" s="19">
        <f ca="1">IF(V25&lt;=0,0,VLOOKUP(V25,税率!$B$26:$F$32,4,TRUE))</f>
        <v>0.03</v>
      </c>
      <c r="X25" s="18">
        <f ca="1">IF(V25&lt;=0,0,VLOOKUP(V25,税率!$B$26:$F$32,5,TRUE))</f>
        <v>0</v>
      </c>
      <c r="Y25" s="18">
        <f t="shared" ca="1" si="29"/>
        <v>791.75257731958766</v>
      </c>
      <c r="Z25" s="20">
        <f ca="1">IFERROR(VLOOKUP($B25,INDIRECT("'"&amp;$B$2&amp;"'!"&amp;"b:bz"),Z$7,FALSE),0)</f>
        <v>0</v>
      </c>
      <c r="AA25" s="18">
        <f t="shared" ca="1" si="25"/>
        <v>791.75257731958766</v>
      </c>
      <c r="AB25" s="18">
        <f ca="1">Z25+AA25</f>
        <v>791.75257731958766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40000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5000</v>
      </c>
      <c r="I26" s="21">
        <v>1000</v>
      </c>
      <c r="J26" s="22">
        <f t="shared" ca="1" si="20"/>
        <v>1000</v>
      </c>
      <c r="K26" s="21"/>
      <c r="L26" s="22">
        <f t="shared" ca="1" si="21"/>
        <v>0</v>
      </c>
      <c r="M26" s="21">
        <v>1500</v>
      </c>
      <c r="N26" s="22">
        <f t="shared" ca="1" si="22"/>
        <v>1500</v>
      </c>
      <c r="O26" s="21">
        <v>2000</v>
      </c>
      <c r="P26" s="22">
        <f t="shared" ca="1" si="23"/>
        <v>2000</v>
      </c>
      <c r="Q26" s="21">
        <v>400</v>
      </c>
      <c r="R26" s="22">
        <f t="shared" ca="1" si="27"/>
        <v>400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4900</v>
      </c>
      <c r="V26" s="18">
        <f t="shared" ca="1" si="28"/>
        <v>30100</v>
      </c>
      <c r="W26" s="19">
        <f ca="1">IF(V26&lt;=0,0,VLOOKUP(V26,税率!$B$26:$F$32,4,TRUE))</f>
        <v>0.03</v>
      </c>
      <c r="X26" s="18">
        <f ca="1">IF(V26&lt;=0,0,VLOOKUP(V26,税率!$B$26:$F$32,5,TRUE))</f>
        <v>0</v>
      </c>
      <c r="Y26" s="18">
        <f t="shared" ca="1" si="29"/>
        <v>930.92783505154648</v>
      </c>
      <c r="Z26" s="20">
        <f ca="1">IFERROR(VLOOKUP($B26,INDIRECT("'"&amp;$B$2&amp;"'!"&amp;"b:bz"),Z$7,FALSE),0)</f>
        <v>0</v>
      </c>
      <c r="AA26" s="18">
        <f t="shared" ca="1" si="25"/>
        <v>930.92783505154648</v>
      </c>
      <c r="AB26" s="18">
        <f ca="1">Z26+AA26</f>
        <v>930.92783505154648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AC1:AC6"/>
    <mergeCell ref="E2:F2"/>
    <mergeCell ref="U2:U6"/>
    <mergeCell ref="W2:W6"/>
    <mergeCell ref="X2:X6"/>
    <mergeCell ref="AA2:AA6"/>
    <mergeCell ref="E3:E6"/>
    <mergeCell ref="F3:F6"/>
    <mergeCell ref="G4:G6"/>
    <mergeCell ref="H4:H6"/>
    <mergeCell ref="I4:J4"/>
    <mergeCell ref="K4:L4"/>
    <mergeCell ref="M4:N4"/>
    <mergeCell ref="O4:P4"/>
    <mergeCell ref="Y4:Y6"/>
    <mergeCell ref="V2:V3"/>
    <mergeCell ref="Y2:Y3"/>
    <mergeCell ref="AB4:AB6"/>
    <mergeCell ref="E1:F1"/>
    <mergeCell ref="Z4:Z6"/>
    <mergeCell ref="I3:J3"/>
    <mergeCell ref="K3:L3"/>
    <mergeCell ref="V1:AB1"/>
    <mergeCell ref="AB2:AB3"/>
    <mergeCell ref="V4:V6"/>
    <mergeCell ref="Z2:Z3"/>
    <mergeCell ref="B3:B6"/>
    <mergeCell ref="C3:C6"/>
    <mergeCell ref="D3:D6"/>
    <mergeCell ref="G1:H3"/>
    <mergeCell ref="I1:U1"/>
    <mergeCell ref="C2:D2"/>
    <mergeCell ref="S2:T2"/>
    <mergeCell ref="M3:N3"/>
    <mergeCell ref="Q4:R4"/>
    <mergeCell ref="S4:T4"/>
    <mergeCell ref="O3:P3"/>
    <mergeCell ref="Q3:R3"/>
    <mergeCell ref="S3:T3"/>
    <mergeCell ref="I2:R2"/>
  </mergeCells>
  <phoneticPr fontId="3"/>
  <conditionalFormatting sqref="A22:C22 A8:C17 E22:H22 Z22 E8:H17 R22:V22 AB22:AC22 R8:AD17">
    <cfRule type="expression" dxfId="394" priority="32">
      <formula>ISODD($A8)</formula>
    </cfRule>
  </conditionalFormatting>
  <conditionalFormatting sqref="D8:D17">
    <cfRule type="expression" dxfId="393" priority="31">
      <formula>ISODD($A8)</formula>
    </cfRule>
  </conditionalFormatting>
  <conditionalFormatting sqref="D22">
    <cfRule type="expression" dxfId="392" priority="30">
      <formula>ISODD($A22)</formula>
    </cfRule>
  </conditionalFormatting>
  <conditionalFormatting sqref="W22:Y22">
    <cfRule type="expression" dxfId="391" priority="29">
      <formula>ISODD($A22)</formula>
    </cfRule>
  </conditionalFormatting>
  <conditionalFormatting sqref="E23:H25 Z23:Z25 A23:C25 R23:V25 AB23:AC25">
    <cfRule type="expression" dxfId="390" priority="28">
      <formula>ISODD($A23)</formula>
    </cfRule>
  </conditionalFormatting>
  <conditionalFormatting sqref="D23:D25">
    <cfRule type="expression" dxfId="389" priority="27">
      <formula>ISODD($A23)</formula>
    </cfRule>
  </conditionalFormatting>
  <conditionalFormatting sqref="W23:Y25">
    <cfRule type="expression" dxfId="388" priority="26">
      <formula>ISODD($A23)</formula>
    </cfRule>
  </conditionalFormatting>
  <conditionalFormatting sqref="A26:B26 E26:H26 Z26 R26:V26 AB26:AC26">
    <cfRule type="expression" dxfId="387" priority="25">
      <formula>ISODD($A26)</formula>
    </cfRule>
  </conditionalFormatting>
  <conditionalFormatting sqref="D26">
    <cfRule type="expression" dxfId="386" priority="24">
      <formula>ISODD($A26)</formula>
    </cfRule>
  </conditionalFormatting>
  <conditionalFormatting sqref="W26:Y26">
    <cfRule type="expression" dxfId="385" priority="23">
      <formula>ISODD($A26)</formula>
    </cfRule>
  </conditionalFormatting>
  <conditionalFormatting sqref="C26">
    <cfRule type="expression" dxfId="384" priority="22">
      <formula>ISODD($A26)</formula>
    </cfRule>
  </conditionalFormatting>
  <conditionalFormatting sqref="P22 P8:P17">
    <cfRule type="expression" dxfId="383" priority="21">
      <formula>ISODD($A8)</formula>
    </cfRule>
  </conditionalFormatting>
  <conditionalFormatting sqref="P23:P25">
    <cfRule type="expression" dxfId="382" priority="20">
      <formula>ISODD($A23)</formula>
    </cfRule>
  </conditionalFormatting>
  <conditionalFormatting sqref="P26">
    <cfRule type="expression" dxfId="381" priority="19">
      <formula>ISODD($A26)</formula>
    </cfRule>
  </conditionalFormatting>
  <conditionalFormatting sqref="N8:N17">
    <cfRule type="expression" dxfId="380" priority="18">
      <formula>ISODD($A8)</formula>
    </cfRule>
  </conditionalFormatting>
  <conditionalFormatting sqref="L8:L17">
    <cfRule type="expression" dxfId="379" priority="17">
      <formula>ISODD($A8)</formula>
    </cfRule>
  </conditionalFormatting>
  <conditionalFormatting sqref="J8:J17">
    <cfRule type="expression" dxfId="378" priority="16">
      <formula>ISODD($A8)</formula>
    </cfRule>
  </conditionalFormatting>
  <conditionalFormatting sqref="K8:K17 K22">
    <cfRule type="expression" dxfId="377" priority="15">
      <formula>ISODD($A8)</formula>
    </cfRule>
  </conditionalFormatting>
  <conditionalFormatting sqref="M8:M17">
    <cfRule type="expression" dxfId="376" priority="14">
      <formula>ISODD($A8)</formula>
    </cfRule>
  </conditionalFormatting>
  <conditionalFormatting sqref="Q8:Q17">
    <cfRule type="expression" dxfId="375" priority="12">
      <formula>ISODD($A8)</formula>
    </cfRule>
  </conditionalFormatting>
  <conditionalFormatting sqref="O8:O17">
    <cfRule type="expression" dxfId="374" priority="13">
      <formula>ISODD($A8)</formula>
    </cfRule>
  </conditionalFormatting>
  <conditionalFormatting sqref="Q22:Q26">
    <cfRule type="expression" dxfId="373" priority="11">
      <formula>ISODD($A22)</formula>
    </cfRule>
  </conditionalFormatting>
  <conditionalFormatting sqref="O22:O26">
    <cfRule type="expression" dxfId="372" priority="10">
      <formula>ISODD($A22)</formula>
    </cfRule>
  </conditionalFormatting>
  <conditionalFormatting sqref="I8:I17 I22">
    <cfRule type="expression" dxfId="371" priority="8">
      <formula>ISODD($A8)</formula>
    </cfRule>
  </conditionalFormatting>
  <conditionalFormatting sqref="I23:I26">
    <cfRule type="expression" dxfId="370" priority="7">
      <formula>ISODD($A23)</formula>
    </cfRule>
  </conditionalFormatting>
  <conditionalFormatting sqref="M22:M26">
    <cfRule type="expression" dxfId="369" priority="6">
      <formula>ISODD($A22)</formula>
    </cfRule>
  </conditionalFormatting>
  <conditionalFormatting sqref="K23:K26">
    <cfRule type="expression" dxfId="368" priority="9">
      <formula>ISODD($A23)</formula>
    </cfRule>
  </conditionalFormatting>
  <conditionalFormatting sqref="N22:N26">
    <cfRule type="expression" dxfId="367" priority="5">
      <formula>ISODD($A22)</formula>
    </cfRule>
  </conditionalFormatting>
  <conditionalFormatting sqref="L22:L26">
    <cfRule type="expression" dxfId="366" priority="4">
      <formula>ISODD($A22)</formula>
    </cfRule>
  </conditionalFormatting>
  <conditionalFormatting sqref="J22:J26">
    <cfRule type="expression" dxfId="365" priority="3">
      <formula>ISODD($A22)</formula>
    </cfRule>
  </conditionalFormatting>
  <conditionalFormatting sqref="AA22:AA26">
    <cfRule type="expression" dxfId="364" priority="2">
      <formula>ISODD($A22)</formula>
    </cfRule>
  </conditionalFormatting>
  <conditionalFormatting sqref="AD22:AD26">
    <cfRule type="expression" dxfId="363" priority="1">
      <formula>ISODD($A22)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6C55-482B-44B0-A4CD-115204C7898A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2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1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10000</v>
      </c>
      <c r="E8" s="21">
        <f>C8*0.2</f>
        <v>1000</v>
      </c>
      <c r="F8" s="22">
        <f t="shared" ref="F8:F17" ca="1" si="1">IFERROR(VLOOKUP($B8,INDIRECT("'"&amp;$B$2&amp;"'!"&amp;"b:bz"),F$7,FALSE),0)+E8</f>
        <v>2000</v>
      </c>
      <c r="G8" s="21">
        <v>5000</v>
      </c>
      <c r="H8" s="22">
        <f t="shared" ref="H8:H17" ca="1" si="2">IFERROR(VLOOKUP($B8,INDIRECT("'"&amp;$B$2&amp;"'!"&amp;"b:bz"),H$7,FALSE),0)+G8</f>
        <v>10000</v>
      </c>
      <c r="I8" s="21">
        <v>1000</v>
      </c>
      <c r="J8" s="22">
        <f ca="1">MIN(IFERROR(VLOOKUP($B8,INDIRECT("'"&amp;$B$2&amp;"'!"&amp;"b:bz"),J$7,FALSE),0)+I8,J$6)</f>
        <v>2000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3000</v>
      </c>
      <c r="O8" s="21">
        <v>2000</v>
      </c>
      <c r="P8" s="22">
        <f ca="1">MIN(IFERROR(VLOOKUP($B8,INDIRECT("'"&amp;$B$2&amp;"'!"&amp;"b:bz"),P$7,FALSE),0)+O8,P$6)</f>
        <v>4000</v>
      </c>
      <c r="Q8" s="21">
        <v>400</v>
      </c>
      <c r="R8" s="22">
        <f ca="1">MIN(IFERROR(VLOOKUP($B8,INDIRECT("'"&amp;$B$2&amp;"'!"&amp;"b:bz"),R$7,FALSE),0)+Q8,R$6)</f>
        <v>800</v>
      </c>
      <c r="S8" s="98" t="s">
        <v>54</v>
      </c>
      <c r="T8" s="22">
        <v>0</v>
      </c>
      <c r="U8" s="22">
        <f t="shared" ref="U8:U17" ca="1" si="3">J8+L8+N8+P8+R8+T8</f>
        <v>9800</v>
      </c>
      <c r="V8" s="18">
        <f t="shared" ref="V8:V17" ca="1" si="4">D8-F8-H8-U8</f>
        <v>-11800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15000</v>
      </c>
      <c r="E9" s="21">
        <f t="shared" ref="E9:E17" si="11">C9*0.2</f>
        <v>1500</v>
      </c>
      <c r="F9" s="22">
        <f t="shared" ca="1" si="1"/>
        <v>3000</v>
      </c>
      <c r="G9" s="21">
        <v>5000</v>
      </c>
      <c r="H9" s="22">
        <f t="shared" ca="1" si="2"/>
        <v>10000</v>
      </c>
      <c r="I9" s="21">
        <v>1000</v>
      </c>
      <c r="J9" s="22">
        <f t="shared" ref="J9:J17" ca="1" si="12">MIN(IFERROR(VLOOKUP($B9,INDIRECT("'"&amp;$B$2&amp;"'!"&amp;"b:bz"),J$7,FALSE),0)+I9,J$6)</f>
        <v>2000</v>
      </c>
      <c r="K9" s="21">
        <v>1000</v>
      </c>
      <c r="L9" s="22">
        <f t="shared" ref="L9:L17" ca="1" si="13">MIN(IFERROR(VLOOKUP($B9,INDIRECT("'"&amp;$B$2&amp;"'!"&amp;"b:bz"),L$7,FALSE),0)+K9,L$6)</f>
        <v>2000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4000</v>
      </c>
      <c r="Q9" s="21">
        <v>400</v>
      </c>
      <c r="R9" s="22">
        <f t="shared" ref="R9:R17" ca="1" si="15">MIN(IFERROR(VLOOKUP($B9,INDIRECT("'"&amp;$B$2&amp;"'!"&amp;"b:bz"),R$7,FALSE),0)+Q9,R$6)</f>
        <v>800</v>
      </c>
      <c r="S9" s="34" t="s">
        <v>54</v>
      </c>
      <c r="T9" s="22">
        <v>0</v>
      </c>
      <c r="U9" s="22">
        <f t="shared" ca="1" si="3"/>
        <v>8800</v>
      </c>
      <c r="V9" s="18">
        <f t="shared" ca="1" si="4"/>
        <v>-6800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20000</v>
      </c>
      <c r="E10" s="21">
        <f t="shared" si="11"/>
        <v>2000</v>
      </c>
      <c r="F10" s="22">
        <f t="shared" ca="1" si="1"/>
        <v>4000</v>
      </c>
      <c r="G10" s="21">
        <v>5000</v>
      </c>
      <c r="H10" s="22">
        <f t="shared" ca="1" si="2"/>
        <v>10000</v>
      </c>
      <c r="I10" s="21">
        <v>1000</v>
      </c>
      <c r="J10" s="22">
        <f t="shared" ca="1" si="12"/>
        <v>2000</v>
      </c>
      <c r="K10" s="21"/>
      <c r="L10" s="22">
        <f t="shared" ca="1" si="13"/>
        <v>0</v>
      </c>
      <c r="M10" s="21">
        <v>1500</v>
      </c>
      <c r="N10" s="22">
        <f t="shared" ca="1" si="14"/>
        <v>3000</v>
      </c>
      <c r="O10" s="21">
        <v>2000</v>
      </c>
      <c r="P10" s="22">
        <f t="shared" ref="P10:P17" ca="1" si="18">MIN(IFERROR(VLOOKUP($B10,INDIRECT("'"&amp;$B$2&amp;"'!"&amp;"b:bz"),P$7,FALSE),0)+O10,P$6)</f>
        <v>4000</v>
      </c>
      <c r="Q10" s="21">
        <v>400</v>
      </c>
      <c r="R10" s="22">
        <f t="shared" ca="1" si="15"/>
        <v>800</v>
      </c>
      <c r="S10" s="34" t="s">
        <v>54</v>
      </c>
      <c r="T10" s="22">
        <v>0</v>
      </c>
      <c r="U10" s="22">
        <f t="shared" ca="1" si="3"/>
        <v>9800</v>
      </c>
      <c r="V10" s="18">
        <f t="shared" ca="1" si="4"/>
        <v>-3800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25000</v>
      </c>
      <c r="E11" s="21">
        <f t="shared" si="11"/>
        <v>2500</v>
      </c>
      <c r="F11" s="22">
        <f t="shared" ca="1" si="1"/>
        <v>5000</v>
      </c>
      <c r="G11" s="21">
        <v>5000</v>
      </c>
      <c r="H11" s="22">
        <f t="shared" ca="1" si="2"/>
        <v>10000</v>
      </c>
      <c r="I11" s="21">
        <v>1000</v>
      </c>
      <c r="J11" s="22">
        <f t="shared" ca="1" si="12"/>
        <v>2000</v>
      </c>
      <c r="K11" s="21">
        <v>1000</v>
      </c>
      <c r="L11" s="22">
        <f t="shared" ca="1" si="13"/>
        <v>2000</v>
      </c>
      <c r="M11" s="21"/>
      <c r="N11" s="22">
        <f t="shared" ca="1" si="14"/>
        <v>0</v>
      </c>
      <c r="O11" s="21">
        <v>2000</v>
      </c>
      <c r="P11" s="22">
        <f t="shared" ca="1" si="18"/>
        <v>4000</v>
      </c>
      <c r="Q11" s="21">
        <v>400</v>
      </c>
      <c r="R11" s="22">
        <f t="shared" ca="1" si="15"/>
        <v>800</v>
      </c>
      <c r="S11" s="34" t="s">
        <v>54</v>
      </c>
      <c r="T11" s="22">
        <v>0</v>
      </c>
      <c r="U11" s="22">
        <f t="shared" ca="1" si="3"/>
        <v>8800</v>
      </c>
      <c r="V11" s="18">
        <f t="shared" ca="1" si="4"/>
        <v>1200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36</v>
      </c>
      <c r="Z11" s="20">
        <f t="shared" ca="1" si="6"/>
        <v>18</v>
      </c>
      <c r="AA11" s="18">
        <f t="shared" ca="1" si="16"/>
        <v>18</v>
      </c>
      <c r="AB11" s="18">
        <f t="shared" ca="1" si="7"/>
        <v>36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30000</v>
      </c>
      <c r="E12" s="21">
        <f t="shared" si="11"/>
        <v>3000</v>
      </c>
      <c r="F12" s="22">
        <f t="shared" ca="1" si="1"/>
        <v>6000</v>
      </c>
      <c r="G12" s="21">
        <v>5000</v>
      </c>
      <c r="H12" s="22">
        <f t="shared" ca="1" si="2"/>
        <v>10000</v>
      </c>
      <c r="I12" s="21">
        <v>1000</v>
      </c>
      <c r="J12" s="22">
        <f t="shared" ca="1" si="12"/>
        <v>2000</v>
      </c>
      <c r="K12" s="21"/>
      <c r="L12" s="22">
        <f t="shared" ca="1" si="13"/>
        <v>0</v>
      </c>
      <c r="M12" s="21">
        <v>1500</v>
      </c>
      <c r="N12" s="22">
        <f t="shared" ca="1" si="14"/>
        <v>3000</v>
      </c>
      <c r="O12" s="21">
        <v>2000</v>
      </c>
      <c r="P12" s="22">
        <f t="shared" ca="1" si="18"/>
        <v>4000</v>
      </c>
      <c r="Q12" s="21">
        <v>400</v>
      </c>
      <c r="R12" s="22">
        <f t="shared" ca="1" si="15"/>
        <v>800</v>
      </c>
      <c r="S12" s="34" t="s">
        <v>54</v>
      </c>
      <c r="T12" s="22">
        <v>0</v>
      </c>
      <c r="U12" s="22">
        <f t="shared" ca="1" si="3"/>
        <v>9800</v>
      </c>
      <c r="V12" s="18">
        <f t="shared" ca="1" si="4"/>
        <v>4200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126</v>
      </c>
      <c r="Z12" s="20">
        <f t="shared" ca="1" si="6"/>
        <v>63</v>
      </c>
      <c r="AA12" s="18">
        <f t="shared" ca="1" si="16"/>
        <v>63</v>
      </c>
      <c r="AB12" s="18">
        <f t="shared" ca="1" si="7"/>
        <v>126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40000</v>
      </c>
      <c r="E13" s="21">
        <f t="shared" si="11"/>
        <v>4000</v>
      </c>
      <c r="F13" s="22">
        <f t="shared" ca="1" si="1"/>
        <v>8000</v>
      </c>
      <c r="G13" s="21">
        <v>5000</v>
      </c>
      <c r="H13" s="22">
        <f t="shared" ca="1" si="2"/>
        <v>10000</v>
      </c>
      <c r="I13" s="21">
        <v>1000</v>
      </c>
      <c r="J13" s="22">
        <f t="shared" ca="1" si="12"/>
        <v>2000</v>
      </c>
      <c r="K13" s="21">
        <v>1000</v>
      </c>
      <c r="L13" s="22">
        <f t="shared" ca="1" si="13"/>
        <v>2000</v>
      </c>
      <c r="M13" s="21"/>
      <c r="N13" s="22">
        <f t="shared" ca="1" si="14"/>
        <v>0</v>
      </c>
      <c r="O13" s="21">
        <v>2000</v>
      </c>
      <c r="P13" s="22">
        <f t="shared" ca="1" si="18"/>
        <v>4000</v>
      </c>
      <c r="Q13" s="21">
        <v>400</v>
      </c>
      <c r="R13" s="22">
        <f t="shared" ca="1" si="15"/>
        <v>800</v>
      </c>
      <c r="S13" s="34" t="s">
        <v>54</v>
      </c>
      <c r="T13" s="22">
        <v>0</v>
      </c>
      <c r="U13" s="22">
        <f t="shared" ca="1" si="3"/>
        <v>8800</v>
      </c>
      <c r="V13" s="18">
        <f t="shared" ca="1" si="4"/>
        <v>13200</v>
      </c>
      <c r="W13" s="19">
        <f ca="1">VLOOKUP($V13,税率!$B$4:$F$10,4,TRUE)</f>
        <v>0.03</v>
      </c>
      <c r="X13" s="18">
        <f ca="1">VLOOKUP($V13,税率!$B$4:$F$10,5,TRUE)</f>
        <v>0</v>
      </c>
      <c r="Y13" s="18">
        <f t="shared" ca="1" si="5"/>
        <v>396</v>
      </c>
      <c r="Z13" s="20">
        <f t="shared" ca="1" si="6"/>
        <v>198</v>
      </c>
      <c r="AA13" s="18">
        <f t="shared" ca="1" si="16"/>
        <v>198</v>
      </c>
      <c r="AB13" s="18">
        <f t="shared" ca="1" si="7"/>
        <v>396</v>
      </c>
      <c r="AC13" s="18">
        <f t="shared" ca="1" si="8"/>
        <v>15802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50000</v>
      </c>
      <c r="E14" s="21">
        <f t="shared" si="11"/>
        <v>5000</v>
      </c>
      <c r="F14" s="22">
        <f t="shared" ca="1" si="1"/>
        <v>10000</v>
      </c>
      <c r="G14" s="21">
        <v>5000</v>
      </c>
      <c r="H14" s="22">
        <f t="shared" ca="1" si="2"/>
        <v>10000</v>
      </c>
      <c r="I14" s="21">
        <v>1000</v>
      </c>
      <c r="J14" s="22">
        <f t="shared" ca="1" si="12"/>
        <v>2000</v>
      </c>
      <c r="K14" s="21"/>
      <c r="L14" s="22">
        <f t="shared" ca="1" si="13"/>
        <v>0</v>
      </c>
      <c r="M14" s="21">
        <v>1500</v>
      </c>
      <c r="N14" s="22">
        <f t="shared" ca="1" si="14"/>
        <v>3000</v>
      </c>
      <c r="O14" s="21">
        <v>2000</v>
      </c>
      <c r="P14" s="22">
        <f t="shared" ca="1" si="18"/>
        <v>4000</v>
      </c>
      <c r="Q14" s="21">
        <v>400</v>
      </c>
      <c r="R14" s="22">
        <f t="shared" ca="1" si="15"/>
        <v>800</v>
      </c>
      <c r="S14" s="34" t="s">
        <v>54</v>
      </c>
      <c r="T14" s="22">
        <v>0</v>
      </c>
      <c r="U14" s="22">
        <f t="shared" ca="1" si="3"/>
        <v>9800</v>
      </c>
      <c r="V14" s="18">
        <f t="shared" ca="1" si="4"/>
        <v>20200</v>
      </c>
      <c r="W14" s="19">
        <f ca="1">VLOOKUP($V14,税率!$B$4:$F$10,4,TRUE)</f>
        <v>0.03</v>
      </c>
      <c r="X14" s="18">
        <f ca="1">VLOOKUP($V14,税率!$B$4:$F$10,5,TRUE)</f>
        <v>0</v>
      </c>
      <c r="Y14" s="18">
        <f t="shared" ca="1" si="5"/>
        <v>606</v>
      </c>
      <c r="Z14" s="20">
        <f t="shared" ca="1" si="6"/>
        <v>303</v>
      </c>
      <c r="AA14" s="18">
        <f t="shared" ca="1" si="16"/>
        <v>303</v>
      </c>
      <c r="AB14" s="18">
        <f t="shared" ca="1" si="7"/>
        <v>606</v>
      </c>
      <c r="AC14" s="18">
        <f t="shared" ca="1" si="8"/>
        <v>19697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60000</v>
      </c>
      <c r="E15" s="21">
        <f t="shared" si="11"/>
        <v>6000</v>
      </c>
      <c r="F15" s="22">
        <f t="shared" ca="1" si="1"/>
        <v>12000</v>
      </c>
      <c r="G15" s="21">
        <v>5000</v>
      </c>
      <c r="H15" s="22">
        <f t="shared" ca="1" si="2"/>
        <v>10000</v>
      </c>
      <c r="I15" s="21">
        <v>1000</v>
      </c>
      <c r="J15" s="22">
        <f t="shared" ca="1" si="12"/>
        <v>2000</v>
      </c>
      <c r="K15" s="21">
        <v>1000</v>
      </c>
      <c r="L15" s="22">
        <f t="shared" ca="1" si="13"/>
        <v>2000</v>
      </c>
      <c r="M15" s="21"/>
      <c r="N15" s="22">
        <f t="shared" ca="1" si="14"/>
        <v>0</v>
      </c>
      <c r="O15" s="21">
        <v>2000</v>
      </c>
      <c r="P15" s="22">
        <f t="shared" ca="1" si="18"/>
        <v>4000</v>
      </c>
      <c r="Q15" s="21">
        <v>400</v>
      </c>
      <c r="R15" s="22">
        <f t="shared" ca="1" si="15"/>
        <v>800</v>
      </c>
      <c r="S15" s="34" t="s">
        <v>54</v>
      </c>
      <c r="T15" s="22">
        <v>0</v>
      </c>
      <c r="U15" s="22">
        <f t="shared" ca="1" si="3"/>
        <v>8800</v>
      </c>
      <c r="V15" s="18">
        <f t="shared" ca="1" si="4"/>
        <v>29200</v>
      </c>
      <c r="W15" s="19">
        <f ca="1">VLOOKUP($V15,税率!$B$4:$F$10,4,TRUE)</f>
        <v>0.03</v>
      </c>
      <c r="X15" s="18">
        <f ca="1">VLOOKUP($V15,税率!$B$4:$F$10,5,TRUE)</f>
        <v>0</v>
      </c>
      <c r="Y15" s="18">
        <f t="shared" ca="1" si="5"/>
        <v>876</v>
      </c>
      <c r="Z15" s="20">
        <f t="shared" ca="1" si="6"/>
        <v>438</v>
      </c>
      <c r="AA15" s="18">
        <f t="shared" ca="1" si="16"/>
        <v>438</v>
      </c>
      <c r="AB15" s="18">
        <f t="shared" ca="1" si="7"/>
        <v>876</v>
      </c>
      <c r="AC15" s="18">
        <f t="shared" ca="1" si="8"/>
        <v>23562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70000</v>
      </c>
      <c r="E16" s="21">
        <f t="shared" si="11"/>
        <v>7000</v>
      </c>
      <c r="F16" s="22">
        <f t="shared" ca="1" si="1"/>
        <v>14000</v>
      </c>
      <c r="G16" s="21">
        <v>5000</v>
      </c>
      <c r="H16" s="22">
        <f t="shared" ca="1" si="2"/>
        <v>10000</v>
      </c>
      <c r="I16" s="21">
        <v>1000</v>
      </c>
      <c r="J16" s="22">
        <f t="shared" ca="1" si="12"/>
        <v>2000</v>
      </c>
      <c r="K16" s="21"/>
      <c r="L16" s="22">
        <f t="shared" ca="1" si="13"/>
        <v>0</v>
      </c>
      <c r="M16" s="21">
        <v>1500</v>
      </c>
      <c r="N16" s="22">
        <f t="shared" ca="1" si="14"/>
        <v>3000</v>
      </c>
      <c r="O16" s="21">
        <v>2000</v>
      </c>
      <c r="P16" s="22">
        <f t="shared" ca="1" si="18"/>
        <v>4000</v>
      </c>
      <c r="Q16" s="21">
        <v>400</v>
      </c>
      <c r="R16" s="22">
        <f t="shared" ca="1" si="15"/>
        <v>800</v>
      </c>
      <c r="S16" s="34" t="s">
        <v>54</v>
      </c>
      <c r="T16" s="22">
        <v>0</v>
      </c>
      <c r="U16" s="22">
        <f t="shared" ca="1" si="3"/>
        <v>9800</v>
      </c>
      <c r="V16" s="18">
        <f t="shared" ca="1" si="4"/>
        <v>36200</v>
      </c>
      <c r="W16" s="19">
        <f ca="1">VLOOKUP($V16,税率!$B$4:$F$10,4,TRUE)</f>
        <v>0.1</v>
      </c>
      <c r="X16" s="18">
        <f ca="1">VLOOKUP($V16,税率!$B$4:$F$10,5,TRUE)</f>
        <v>2520</v>
      </c>
      <c r="Y16" s="18">
        <f t="shared" ca="1" si="5"/>
        <v>1100</v>
      </c>
      <c r="Z16" s="20">
        <f t="shared" ca="1" si="6"/>
        <v>543</v>
      </c>
      <c r="AA16" s="18">
        <f t="shared" ca="1" si="16"/>
        <v>557</v>
      </c>
      <c r="AB16" s="18">
        <f t="shared" ca="1" si="7"/>
        <v>1100</v>
      </c>
      <c r="AC16" s="18">
        <f t="shared" ca="1" si="8"/>
        <v>27443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80000</v>
      </c>
      <c r="E17" s="21">
        <f t="shared" si="11"/>
        <v>8000</v>
      </c>
      <c r="F17" s="22">
        <f t="shared" ca="1" si="1"/>
        <v>16000</v>
      </c>
      <c r="G17" s="21">
        <v>5000</v>
      </c>
      <c r="H17" s="22">
        <f t="shared" ca="1" si="2"/>
        <v>10000</v>
      </c>
      <c r="I17" s="21">
        <v>1000</v>
      </c>
      <c r="J17" s="22">
        <f t="shared" ca="1" si="12"/>
        <v>2000</v>
      </c>
      <c r="K17" s="21">
        <v>1000</v>
      </c>
      <c r="L17" s="22">
        <f t="shared" ca="1" si="13"/>
        <v>2000</v>
      </c>
      <c r="M17" s="21"/>
      <c r="N17" s="22">
        <f t="shared" ca="1" si="14"/>
        <v>0</v>
      </c>
      <c r="O17" s="21">
        <v>2000</v>
      </c>
      <c r="P17" s="22">
        <f t="shared" ca="1" si="18"/>
        <v>4000</v>
      </c>
      <c r="Q17" s="21">
        <v>400</v>
      </c>
      <c r="R17" s="22">
        <f t="shared" ca="1" si="15"/>
        <v>800</v>
      </c>
      <c r="S17" s="34" t="s">
        <v>54</v>
      </c>
      <c r="T17" s="22">
        <v>0</v>
      </c>
      <c r="U17" s="22">
        <f t="shared" ca="1" si="3"/>
        <v>8800</v>
      </c>
      <c r="V17" s="18">
        <f t="shared" ca="1" si="4"/>
        <v>45200</v>
      </c>
      <c r="W17" s="19">
        <f ca="1">VLOOKUP($V17,税率!$B$4:$F$10,4,TRUE)</f>
        <v>0.1</v>
      </c>
      <c r="X17" s="18">
        <f ca="1">VLOOKUP($V17,税率!$B$4:$F$10,5,TRUE)</f>
        <v>2520</v>
      </c>
      <c r="Y17" s="18">
        <f t="shared" ca="1" si="5"/>
        <v>2000</v>
      </c>
      <c r="Z17" s="20">
        <f t="shared" ca="1" si="6"/>
        <v>678</v>
      </c>
      <c r="AA17" s="18">
        <f t="shared" ca="1" si="16"/>
        <v>1322</v>
      </c>
      <c r="AB17" s="18">
        <f t="shared" ca="1" si="7"/>
        <v>2000</v>
      </c>
      <c r="AC17" s="18">
        <f t="shared" ca="1" si="8"/>
        <v>30678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40000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10000</v>
      </c>
      <c r="I22" s="21">
        <v>1000</v>
      </c>
      <c r="J22" s="22">
        <f t="shared" ref="J22:J26" ca="1" si="20">MIN(IFERROR(VLOOKUP($B22,INDIRECT("'"&amp;$B$2&amp;"'!"&amp;"b:bz"),J$7,FALSE),0)+I22,J$6)</f>
        <v>2000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3000</v>
      </c>
      <c r="O22" s="21">
        <v>2000</v>
      </c>
      <c r="P22" s="22">
        <f t="shared" ref="P22:P26" ca="1" si="23">MIN(IFERROR(VLOOKUP($B22,INDIRECT("'"&amp;$B$2&amp;"'!"&amp;"b:bz"),P$7,FALSE),0)+O22,P$6)</f>
        <v>4000</v>
      </c>
      <c r="Q22" s="21">
        <v>400</v>
      </c>
      <c r="R22" s="22">
        <f ca="1">MIN(IFERROR(VLOOKUP($B22,INDIRECT("'"&amp;$B$2&amp;"'!"&amp;"b:bz"),R$7,FALSE),0)+Q22,4800)</f>
        <v>800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9800</v>
      </c>
      <c r="V22" s="18">
        <f ca="1">D22-F22-H22-U22</f>
        <v>20200</v>
      </c>
      <c r="W22" s="19">
        <f ca="1">IF(V22&lt;=0,0,VLOOKUP(V22,税率!$B$26:$F$32,4,TRUE))</f>
        <v>0.03</v>
      </c>
      <c r="X22" s="18">
        <f ca="1">IF(V22&lt;=0,0,VLOOKUP(V22,税率!$B$26:$F$32,5,TRUE))</f>
        <v>0</v>
      </c>
      <c r="Y22" s="18">
        <f ca="1">(V22-X22)/(1-W22)*W22-X22</f>
        <v>624.74226804123714</v>
      </c>
      <c r="Z22" s="20">
        <f ca="1">IFERROR(VLOOKUP($B22,INDIRECT("'"&amp;$B$2&amp;"'!"&amp;"b:bz"),Z$7,FALSE),0)</f>
        <v>312.37113402061857</v>
      </c>
      <c r="AA22" s="18">
        <f t="shared" ref="AA22:AA26" ca="1" si="25">MAX(Y22-Z22,0)</f>
        <v>312.37113402061857</v>
      </c>
      <c r="AB22" s="18">
        <f ca="1">Z22+AA22</f>
        <v>624.74226804123714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50000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10000</v>
      </c>
      <c r="I23" s="21">
        <v>1000</v>
      </c>
      <c r="J23" s="22">
        <f t="shared" ca="1" si="20"/>
        <v>2000</v>
      </c>
      <c r="K23" s="21">
        <v>1000</v>
      </c>
      <c r="L23" s="22">
        <f t="shared" ca="1" si="21"/>
        <v>2000</v>
      </c>
      <c r="M23" s="21"/>
      <c r="N23" s="22">
        <f t="shared" ca="1" si="22"/>
        <v>0</v>
      </c>
      <c r="O23" s="21">
        <v>2000</v>
      </c>
      <c r="P23" s="22">
        <f t="shared" ca="1" si="23"/>
        <v>4000</v>
      </c>
      <c r="Q23" s="21">
        <v>400</v>
      </c>
      <c r="R23" s="22">
        <f t="shared" ref="R23:R26" ca="1" si="27">MIN(IFERROR(VLOOKUP($B23,INDIRECT("'"&amp;$B$2&amp;"'!"&amp;"b:bz"),R$7,FALSE),0)+Q23,R$6)</f>
        <v>800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8800</v>
      </c>
      <c r="V23" s="18">
        <f t="shared" ref="V23:V26" ca="1" si="28">D23-F23-H23-U23</f>
        <v>31200</v>
      </c>
      <c r="W23" s="19">
        <f ca="1">IF(V23&lt;=0,0,VLOOKUP(V23,税率!$B$26:$F$32,4,TRUE))</f>
        <v>0.03</v>
      </c>
      <c r="X23" s="18">
        <f ca="1">IF(V23&lt;=0,0,VLOOKUP(V23,税率!$B$26:$F$32,5,TRUE))</f>
        <v>0</v>
      </c>
      <c r="Y23" s="18">
        <f t="shared" ref="Y23:Y26" ca="1" si="29">(V23-X23)/(1-W23)*W23-X23</f>
        <v>964.94845360824741</v>
      </c>
      <c r="Z23" s="20">
        <f ca="1">IFERROR(VLOOKUP($B23,INDIRECT("'"&amp;$B$2&amp;"'!"&amp;"b:bz"),Z$7,FALSE),0)</f>
        <v>482.4742268041237</v>
      </c>
      <c r="AA23" s="18">
        <f t="shared" ca="1" si="25"/>
        <v>482.4742268041237</v>
      </c>
      <c r="AB23" s="18">
        <f ca="1">Z23+AA23</f>
        <v>964.94845360824741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60000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10000</v>
      </c>
      <c r="I24" s="21">
        <v>1000</v>
      </c>
      <c r="J24" s="22">
        <f t="shared" ca="1" si="20"/>
        <v>2000</v>
      </c>
      <c r="K24" s="21"/>
      <c r="L24" s="22">
        <f t="shared" ca="1" si="21"/>
        <v>0</v>
      </c>
      <c r="M24" s="21">
        <v>1500</v>
      </c>
      <c r="N24" s="22">
        <f t="shared" ca="1" si="22"/>
        <v>3000</v>
      </c>
      <c r="O24" s="21">
        <v>2000</v>
      </c>
      <c r="P24" s="22">
        <f t="shared" ca="1" si="23"/>
        <v>4000</v>
      </c>
      <c r="Q24" s="21">
        <v>400</v>
      </c>
      <c r="R24" s="22">
        <f t="shared" ca="1" si="27"/>
        <v>800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9800</v>
      </c>
      <c r="V24" s="18">
        <f t="shared" ca="1" si="28"/>
        <v>40200</v>
      </c>
      <c r="W24" s="19">
        <f ca="1">IF(V24&lt;=0,0,VLOOKUP(V24,税率!$B$26:$F$32,4,TRUE))</f>
        <v>0.1</v>
      </c>
      <c r="X24" s="18">
        <f ca="1">IF(V24&lt;=0,0,VLOOKUP(V24,税率!$B$26:$F$32,5,TRUE))</f>
        <v>2520</v>
      </c>
      <c r="Y24" s="18">
        <f t="shared" ca="1" si="29"/>
        <v>1666.666666666667</v>
      </c>
      <c r="Z24" s="20">
        <f ca="1">IFERROR(VLOOKUP($B24,INDIRECT("'"&amp;$B$2&amp;"'!"&amp;"b:bz"),Z$7,FALSE),0)</f>
        <v>621.64948453608247</v>
      </c>
      <c r="AA24" s="18">
        <f t="shared" ca="1" si="25"/>
        <v>1045.0171821305844</v>
      </c>
      <c r="AB24" s="18">
        <f ca="1">Z24+AA24</f>
        <v>1666.666666666667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70000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10000</v>
      </c>
      <c r="I25" s="21">
        <v>1000</v>
      </c>
      <c r="J25" s="22">
        <f t="shared" ca="1" si="20"/>
        <v>2000</v>
      </c>
      <c r="K25" s="21">
        <v>1000</v>
      </c>
      <c r="L25" s="22">
        <f t="shared" ca="1" si="21"/>
        <v>2000</v>
      </c>
      <c r="M25" s="21"/>
      <c r="N25" s="22">
        <f t="shared" ca="1" si="22"/>
        <v>0</v>
      </c>
      <c r="O25" s="21">
        <v>2000</v>
      </c>
      <c r="P25" s="22">
        <f t="shared" ca="1" si="23"/>
        <v>4000</v>
      </c>
      <c r="Q25" s="21">
        <v>400</v>
      </c>
      <c r="R25" s="22">
        <f t="shared" ca="1" si="27"/>
        <v>800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8800</v>
      </c>
      <c r="V25" s="18">
        <f t="shared" ca="1" si="28"/>
        <v>51200</v>
      </c>
      <c r="W25" s="19">
        <f ca="1">IF(V25&lt;=0,0,VLOOKUP(V25,税率!$B$26:$F$32,4,TRUE))</f>
        <v>0.1</v>
      </c>
      <c r="X25" s="18">
        <f ca="1">IF(V25&lt;=0,0,VLOOKUP(V25,税率!$B$26:$F$32,5,TRUE))</f>
        <v>2520</v>
      </c>
      <c r="Y25" s="18">
        <f t="shared" ca="1" si="29"/>
        <v>2888.8888888888896</v>
      </c>
      <c r="Z25" s="20">
        <f ca="1">IFERROR(VLOOKUP($B25,INDIRECT("'"&amp;$B$2&amp;"'!"&amp;"b:bz"),Z$7,FALSE),0)</f>
        <v>791.75257731958766</v>
      </c>
      <c r="AA25" s="18">
        <f t="shared" ca="1" si="25"/>
        <v>2097.1363115693021</v>
      </c>
      <c r="AB25" s="18">
        <f ca="1">Z25+AA25</f>
        <v>2888.8888888888896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80000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10000</v>
      </c>
      <c r="I26" s="21">
        <v>1000</v>
      </c>
      <c r="J26" s="22">
        <f t="shared" ca="1" si="20"/>
        <v>2000</v>
      </c>
      <c r="K26" s="21"/>
      <c r="L26" s="22">
        <f t="shared" ca="1" si="21"/>
        <v>0</v>
      </c>
      <c r="M26" s="21">
        <v>1500</v>
      </c>
      <c r="N26" s="22">
        <f t="shared" ca="1" si="22"/>
        <v>3000</v>
      </c>
      <c r="O26" s="21">
        <v>2000</v>
      </c>
      <c r="P26" s="22">
        <f t="shared" ca="1" si="23"/>
        <v>4000</v>
      </c>
      <c r="Q26" s="21">
        <v>400</v>
      </c>
      <c r="R26" s="22">
        <f t="shared" ca="1" si="27"/>
        <v>800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9800</v>
      </c>
      <c r="V26" s="18">
        <f t="shared" ca="1" si="28"/>
        <v>60200</v>
      </c>
      <c r="W26" s="19">
        <f ca="1">IF(V26&lt;=0,0,VLOOKUP(V26,税率!$B$26:$F$32,4,TRUE))</f>
        <v>0.1</v>
      </c>
      <c r="X26" s="18">
        <f ca="1">IF(V26&lt;=0,0,VLOOKUP(V26,税率!$B$26:$F$32,5,TRUE))</f>
        <v>2520</v>
      </c>
      <c r="Y26" s="18">
        <f t="shared" ca="1" si="29"/>
        <v>3888.8888888888896</v>
      </c>
      <c r="Z26" s="20">
        <f ca="1">IFERROR(VLOOKUP($B26,INDIRECT("'"&amp;$B$2&amp;"'!"&amp;"b:bz"),Z$7,FALSE),0)</f>
        <v>930.92783505154648</v>
      </c>
      <c r="AA26" s="18">
        <f t="shared" ca="1" si="25"/>
        <v>2957.9610538373431</v>
      </c>
      <c r="AB26" s="18">
        <f ca="1">Z26+AA26</f>
        <v>3888.8888888888896</v>
      </c>
      <c r="AC26" s="18">
        <f t="shared" si="30"/>
        <v>40000</v>
      </c>
      <c r="AD26" s="18">
        <f ca="1">Y26-AB26</f>
        <v>0</v>
      </c>
    </row>
  </sheetData>
  <dataConsolidate/>
  <mergeCells count="41">
    <mergeCell ref="AD1:AD6"/>
    <mergeCell ref="B3:B6"/>
    <mergeCell ref="C3:C6"/>
    <mergeCell ref="D3:D6"/>
    <mergeCell ref="E1:F1"/>
    <mergeCell ref="AC1:AC6"/>
    <mergeCell ref="E2:F2"/>
    <mergeCell ref="U2:U6"/>
    <mergeCell ref="W2:W6"/>
    <mergeCell ref="X2:X6"/>
    <mergeCell ref="AA2:AA6"/>
    <mergeCell ref="E3:E6"/>
    <mergeCell ref="F3:F6"/>
    <mergeCell ref="G4:G6"/>
    <mergeCell ref="H4:H6"/>
    <mergeCell ref="I4:J4"/>
    <mergeCell ref="K4:L4"/>
    <mergeCell ref="AB2:AB3"/>
    <mergeCell ref="V1:AB1"/>
    <mergeCell ref="V4:V6"/>
    <mergeCell ref="Y4:Y6"/>
    <mergeCell ref="Z4:Z6"/>
    <mergeCell ref="AB4:AB6"/>
    <mergeCell ref="Y2:Y3"/>
    <mergeCell ref="Z2:Z3"/>
    <mergeCell ref="V2:V3"/>
    <mergeCell ref="M3:N3"/>
    <mergeCell ref="S4:T4"/>
    <mergeCell ref="M4:N4"/>
    <mergeCell ref="O4:P4"/>
    <mergeCell ref="Q4:R4"/>
    <mergeCell ref="C2:D2"/>
    <mergeCell ref="S2:T2"/>
    <mergeCell ref="G1:H3"/>
    <mergeCell ref="I1:U1"/>
    <mergeCell ref="O3:P3"/>
    <mergeCell ref="Q3:R3"/>
    <mergeCell ref="S3:T3"/>
    <mergeCell ref="I2:R2"/>
    <mergeCell ref="I3:J3"/>
    <mergeCell ref="K3:L3"/>
  </mergeCells>
  <phoneticPr fontId="3"/>
  <conditionalFormatting sqref="A22:C22 A8:C17 E22:H22 Z22 E8:H17 R22:V22 AB22:AC22 R8:AD17">
    <cfRule type="expression" dxfId="362" priority="32">
      <formula>ISODD($A8)</formula>
    </cfRule>
  </conditionalFormatting>
  <conditionalFormatting sqref="D8:D17">
    <cfRule type="expression" dxfId="361" priority="31">
      <formula>ISODD($A8)</formula>
    </cfRule>
  </conditionalFormatting>
  <conditionalFormatting sqref="D22">
    <cfRule type="expression" dxfId="360" priority="30">
      <formula>ISODD($A22)</formula>
    </cfRule>
  </conditionalFormatting>
  <conditionalFormatting sqref="W22:Y22">
    <cfRule type="expression" dxfId="359" priority="29">
      <formula>ISODD($A22)</formula>
    </cfRule>
  </conditionalFormatting>
  <conditionalFormatting sqref="E23:H25 Z23:Z25 A23:C25 R23:V25 AB23:AC25">
    <cfRule type="expression" dxfId="358" priority="28">
      <formula>ISODD($A23)</formula>
    </cfRule>
  </conditionalFormatting>
  <conditionalFormatting sqref="D23:D25">
    <cfRule type="expression" dxfId="357" priority="27">
      <formula>ISODD($A23)</formula>
    </cfRule>
  </conditionalFormatting>
  <conditionalFormatting sqref="W23:Y25">
    <cfRule type="expression" dxfId="356" priority="26">
      <formula>ISODD($A23)</formula>
    </cfRule>
  </conditionalFormatting>
  <conditionalFormatting sqref="A26:B26 E26:H26 Z26 R26:V26 AB26:AC26">
    <cfRule type="expression" dxfId="355" priority="25">
      <formula>ISODD($A26)</formula>
    </cfRule>
  </conditionalFormatting>
  <conditionalFormatting sqref="D26">
    <cfRule type="expression" dxfId="354" priority="24">
      <formula>ISODD($A26)</formula>
    </cfRule>
  </conditionalFormatting>
  <conditionalFormatting sqref="W26:Y26">
    <cfRule type="expression" dxfId="353" priority="23">
      <formula>ISODD($A26)</formula>
    </cfRule>
  </conditionalFormatting>
  <conditionalFormatting sqref="C26">
    <cfRule type="expression" dxfId="352" priority="22">
      <formula>ISODD($A26)</formula>
    </cfRule>
  </conditionalFormatting>
  <conditionalFormatting sqref="P22 P8:P17">
    <cfRule type="expression" dxfId="351" priority="21">
      <formula>ISODD($A8)</formula>
    </cfRule>
  </conditionalFormatting>
  <conditionalFormatting sqref="P23:P25">
    <cfRule type="expression" dxfId="350" priority="20">
      <formula>ISODD($A23)</formula>
    </cfRule>
  </conditionalFormatting>
  <conditionalFormatting sqref="P26">
    <cfRule type="expression" dxfId="349" priority="19">
      <formula>ISODD($A26)</formula>
    </cfRule>
  </conditionalFormatting>
  <conditionalFormatting sqref="N8:N17">
    <cfRule type="expression" dxfId="348" priority="18">
      <formula>ISODD($A8)</formula>
    </cfRule>
  </conditionalFormatting>
  <conditionalFormatting sqref="L8:L17">
    <cfRule type="expression" dxfId="347" priority="17">
      <formula>ISODD($A8)</formula>
    </cfRule>
  </conditionalFormatting>
  <conditionalFormatting sqref="J8:J17">
    <cfRule type="expression" dxfId="346" priority="16">
      <formula>ISODD($A8)</formula>
    </cfRule>
  </conditionalFormatting>
  <conditionalFormatting sqref="K8:K17 K22">
    <cfRule type="expression" dxfId="345" priority="15">
      <formula>ISODD($A8)</formula>
    </cfRule>
  </conditionalFormatting>
  <conditionalFormatting sqref="M8:M17">
    <cfRule type="expression" dxfId="344" priority="14">
      <formula>ISODD($A8)</formula>
    </cfRule>
  </conditionalFormatting>
  <conditionalFormatting sqref="Q8:Q17">
    <cfRule type="expression" dxfId="343" priority="12">
      <formula>ISODD($A8)</formula>
    </cfRule>
  </conditionalFormatting>
  <conditionalFormatting sqref="O8:O17">
    <cfRule type="expression" dxfId="342" priority="13">
      <formula>ISODD($A8)</formula>
    </cfRule>
  </conditionalFormatting>
  <conditionalFormatting sqref="Q22:Q26">
    <cfRule type="expression" dxfId="341" priority="11">
      <formula>ISODD($A22)</formula>
    </cfRule>
  </conditionalFormatting>
  <conditionalFormatting sqref="O22:O26">
    <cfRule type="expression" dxfId="340" priority="10">
      <formula>ISODD($A22)</formula>
    </cfRule>
  </conditionalFormatting>
  <conditionalFormatting sqref="I8:I17 I22">
    <cfRule type="expression" dxfId="339" priority="8">
      <formula>ISODD($A8)</formula>
    </cfRule>
  </conditionalFormatting>
  <conditionalFormatting sqref="I23:I26">
    <cfRule type="expression" dxfId="338" priority="7">
      <formula>ISODD($A23)</formula>
    </cfRule>
  </conditionalFormatting>
  <conditionalFormatting sqref="M22:M26">
    <cfRule type="expression" dxfId="337" priority="6">
      <formula>ISODD($A22)</formula>
    </cfRule>
  </conditionalFormatting>
  <conditionalFormatting sqref="K23:K26">
    <cfRule type="expression" dxfId="336" priority="9">
      <formula>ISODD($A23)</formula>
    </cfRule>
  </conditionalFormatting>
  <conditionalFormatting sqref="N22:N26">
    <cfRule type="expression" dxfId="335" priority="5">
      <formula>ISODD($A22)</formula>
    </cfRule>
  </conditionalFormatting>
  <conditionalFormatting sqref="L22:L26">
    <cfRule type="expression" dxfId="334" priority="4">
      <formula>ISODD($A22)</formula>
    </cfRule>
  </conditionalFormatting>
  <conditionalFormatting sqref="J22:J26">
    <cfRule type="expression" dxfId="333" priority="3">
      <formula>ISODD($A22)</formula>
    </cfRule>
  </conditionalFormatting>
  <conditionalFormatting sqref="AA22:AA26">
    <cfRule type="expression" dxfId="332" priority="2">
      <formula>ISODD($A22)</formula>
    </cfRule>
  </conditionalFormatting>
  <conditionalFormatting sqref="AD22:AD26">
    <cfRule type="expression" dxfId="331" priority="1">
      <formula>ISODD($A22)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9946-826E-48EF-B11A-59AF845D0AC9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3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2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15000</v>
      </c>
      <c r="E8" s="21">
        <f>C8*0.2</f>
        <v>1000</v>
      </c>
      <c r="F8" s="22">
        <f t="shared" ref="F8:F17" ca="1" si="1">IFERROR(VLOOKUP($B8,INDIRECT("'"&amp;$B$2&amp;"'!"&amp;"b:bz"),F$7,FALSE),0)+E8</f>
        <v>3000</v>
      </c>
      <c r="G8" s="21">
        <v>5000</v>
      </c>
      <c r="H8" s="22">
        <f t="shared" ref="H8:H17" ca="1" si="2">IFERROR(VLOOKUP($B8,INDIRECT("'"&amp;$B$2&amp;"'!"&amp;"b:bz"),H$7,FALSE),0)+G8</f>
        <v>15000</v>
      </c>
      <c r="I8" s="21">
        <v>1000</v>
      </c>
      <c r="J8" s="22">
        <f ca="1">MIN(IFERROR(VLOOKUP($B8,INDIRECT("'"&amp;$B$2&amp;"'!"&amp;"b:bz"),J$7,FALSE),0)+I8,J$6)</f>
        <v>3000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4500</v>
      </c>
      <c r="O8" s="21">
        <v>2000</v>
      </c>
      <c r="P8" s="22">
        <f ca="1">MIN(IFERROR(VLOOKUP($B8,INDIRECT("'"&amp;$B$2&amp;"'!"&amp;"b:bz"),P$7,FALSE),0)+O8,P$6)</f>
        <v>6000</v>
      </c>
      <c r="Q8" s="21">
        <v>400</v>
      </c>
      <c r="R8" s="22">
        <f ca="1">MIN(IFERROR(VLOOKUP($B8,INDIRECT("'"&amp;$B$2&amp;"'!"&amp;"b:bz"),R$7,FALSE),0)+Q8,R$6)</f>
        <v>1200</v>
      </c>
      <c r="S8" s="98" t="s">
        <v>54</v>
      </c>
      <c r="T8" s="22">
        <v>0</v>
      </c>
      <c r="U8" s="22">
        <f t="shared" ref="U8:U17" ca="1" si="3">J8+L8+N8+P8+R8+T8</f>
        <v>14700</v>
      </c>
      <c r="V8" s="18">
        <f t="shared" ref="V8:V17" ca="1" si="4">D8-F8-H8-U8</f>
        <v>-17700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22500</v>
      </c>
      <c r="E9" s="21">
        <f t="shared" ref="E9:E17" si="11">C9*0.2</f>
        <v>1500</v>
      </c>
      <c r="F9" s="22">
        <f t="shared" ca="1" si="1"/>
        <v>4500</v>
      </c>
      <c r="G9" s="21">
        <v>5000</v>
      </c>
      <c r="H9" s="22">
        <f t="shared" ca="1" si="2"/>
        <v>15000</v>
      </c>
      <c r="I9" s="21">
        <v>1000</v>
      </c>
      <c r="J9" s="22">
        <f t="shared" ref="J9:J17" ca="1" si="12">MIN(IFERROR(VLOOKUP($B9,INDIRECT("'"&amp;$B$2&amp;"'!"&amp;"b:bz"),J$7,FALSE),0)+I9,J$6)</f>
        <v>3000</v>
      </c>
      <c r="K9" s="21">
        <v>1000</v>
      </c>
      <c r="L9" s="22">
        <f t="shared" ref="L9:L17" ca="1" si="13">MIN(IFERROR(VLOOKUP($B9,INDIRECT("'"&amp;$B$2&amp;"'!"&amp;"b:bz"),L$7,FALSE),0)+K9,L$6)</f>
        <v>3000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6000</v>
      </c>
      <c r="Q9" s="21">
        <v>400</v>
      </c>
      <c r="R9" s="22">
        <f t="shared" ref="R9:R17" ca="1" si="15">MIN(IFERROR(VLOOKUP($B9,INDIRECT("'"&amp;$B$2&amp;"'!"&amp;"b:bz"),R$7,FALSE),0)+Q9,R$6)</f>
        <v>1200</v>
      </c>
      <c r="S9" s="34" t="s">
        <v>54</v>
      </c>
      <c r="T9" s="22">
        <v>0</v>
      </c>
      <c r="U9" s="22">
        <f t="shared" ca="1" si="3"/>
        <v>13200</v>
      </c>
      <c r="V9" s="18">
        <f t="shared" ca="1" si="4"/>
        <v>-10200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30000</v>
      </c>
      <c r="E10" s="21">
        <f t="shared" si="11"/>
        <v>2000</v>
      </c>
      <c r="F10" s="22">
        <f t="shared" ca="1" si="1"/>
        <v>6000</v>
      </c>
      <c r="G10" s="21">
        <v>5000</v>
      </c>
      <c r="H10" s="22">
        <f t="shared" ca="1" si="2"/>
        <v>15000</v>
      </c>
      <c r="I10" s="21">
        <v>1000</v>
      </c>
      <c r="J10" s="22">
        <f t="shared" ca="1" si="12"/>
        <v>3000</v>
      </c>
      <c r="K10" s="21"/>
      <c r="L10" s="22">
        <f t="shared" ca="1" si="13"/>
        <v>0</v>
      </c>
      <c r="M10" s="21">
        <v>1500</v>
      </c>
      <c r="N10" s="22">
        <f t="shared" ca="1" si="14"/>
        <v>4500</v>
      </c>
      <c r="O10" s="21">
        <v>2000</v>
      </c>
      <c r="P10" s="22">
        <f t="shared" ref="P10:P17" ca="1" si="18">MIN(IFERROR(VLOOKUP($B10,INDIRECT("'"&amp;$B$2&amp;"'!"&amp;"b:bz"),P$7,FALSE),0)+O10,P$6)</f>
        <v>6000</v>
      </c>
      <c r="Q10" s="21">
        <v>400</v>
      </c>
      <c r="R10" s="22">
        <f t="shared" ca="1" si="15"/>
        <v>1200</v>
      </c>
      <c r="S10" s="34" t="s">
        <v>54</v>
      </c>
      <c r="T10" s="22">
        <v>0</v>
      </c>
      <c r="U10" s="22">
        <f t="shared" ca="1" si="3"/>
        <v>14700</v>
      </c>
      <c r="V10" s="18">
        <f t="shared" ca="1" si="4"/>
        <v>-5700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37500</v>
      </c>
      <c r="E11" s="21">
        <f t="shared" si="11"/>
        <v>2500</v>
      </c>
      <c r="F11" s="22">
        <f t="shared" ca="1" si="1"/>
        <v>7500</v>
      </c>
      <c r="G11" s="21">
        <v>5000</v>
      </c>
      <c r="H11" s="22">
        <f t="shared" ca="1" si="2"/>
        <v>15000</v>
      </c>
      <c r="I11" s="21">
        <v>1000</v>
      </c>
      <c r="J11" s="22">
        <f t="shared" ca="1" si="12"/>
        <v>3000</v>
      </c>
      <c r="K11" s="21">
        <v>1000</v>
      </c>
      <c r="L11" s="22">
        <f t="shared" ca="1" si="13"/>
        <v>3000</v>
      </c>
      <c r="M11" s="21"/>
      <c r="N11" s="22">
        <f t="shared" ca="1" si="14"/>
        <v>0</v>
      </c>
      <c r="O11" s="21">
        <v>2000</v>
      </c>
      <c r="P11" s="22">
        <f t="shared" ca="1" si="18"/>
        <v>6000</v>
      </c>
      <c r="Q11" s="21">
        <v>400</v>
      </c>
      <c r="R11" s="22">
        <f t="shared" ca="1" si="15"/>
        <v>1200</v>
      </c>
      <c r="S11" s="34" t="s">
        <v>54</v>
      </c>
      <c r="T11" s="22">
        <v>0</v>
      </c>
      <c r="U11" s="22">
        <f t="shared" ca="1" si="3"/>
        <v>13200</v>
      </c>
      <c r="V11" s="18">
        <f t="shared" ca="1" si="4"/>
        <v>1800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54</v>
      </c>
      <c r="Z11" s="20">
        <f t="shared" ca="1" si="6"/>
        <v>36</v>
      </c>
      <c r="AA11" s="18">
        <f t="shared" ca="1" si="16"/>
        <v>18</v>
      </c>
      <c r="AB11" s="18">
        <f t="shared" ca="1" si="7"/>
        <v>54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45000</v>
      </c>
      <c r="E12" s="21">
        <f t="shared" si="11"/>
        <v>3000</v>
      </c>
      <c r="F12" s="22">
        <f t="shared" ca="1" si="1"/>
        <v>9000</v>
      </c>
      <c r="G12" s="21">
        <v>5000</v>
      </c>
      <c r="H12" s="22">
        <f t="shared" ca="1" si="2"/>
        <v>15000</v>
      </c>
      <c r="I12" s="21">
        <v>1000</v>
      </c>
      <c r="J12" s="22">
        <f t="shared" ca="1" si="12"/>
        <v>3000</v>
      </c>
      <c r="K12" s="21"/>
      <c r="L12" s="22">
        <f t="shared" ca="1" si="13"/>
        <v>0</v>
      </c>
      <c r="M12" s="21">
        <v>1500</v>
      </c>
      <c r="N12" s="22">
        <f t="shared" ca="1" si="14"/>
        <v>4500</v>
      </c>
      <c r="O12" s="21">
        <v>2000</v>
      </c>
      <c r="P12" s="22">
        <f t="shared" ca="1" si="18"/>
        <v>6000</v>
      </c>
      <c r="Q12" s="21">
        <v>400</v>
      </c>
      <c r="R12" s="22">
        <f t="shared" ca="1" si="15"/>
        <v>1200</v>
      </c>
      <c r="S12" s="34" t="s">
        <v>54</v>
      </c>
      <c r="T12" s="22">
        <v>0</v>
      </c>
      <c r="U12" s="22">
        <f t="shared" ca="1" si="3"/>
        <v>14700</v>
      </c>
      <c r="V12" s="18">
        <f t="shared" ca="1" si="4"/>
        <v>6300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189</v>
      </c>
      <c r="Z12" s="20">
        <f t="shared" ca="1" si="6"/>
        <v>126</v>
      </c>
      <c r="AA12" s="18">
        <f t="shared" ca="1" si="16"/>
        <v>63</v>
      </c>
      <c r="AB12" s="18">
        <f t="shared" ca="1" si="7"/>
        <v>189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60000</v>
      </c>
      <c r="E13" s="21">
        <f t="shared" si="11"/>
        <v>4000</v>
      </c>
      <c r="F13" s="22">
        <f t="shared" ca="1" si="1"/>
        <v>12000</v>
      </c>
      <c r="G13" s="21">
        <v>5000</v>
      </c>
      <c r="H13" s="22">
        <f t="shared" ca="1" si="2"/>
        <v>15000</v>
      </c>
      <c r="I13" s="21">
        <v>1000</v>
      </c>
      <c r="J13" s="22">
        <f t="shared" ca="1" si="12"/>
        <v>3000</v>
      </c>
      <c r="K13" s="21">
        <v>1000</v>
      </c>
      <c r="L13" s="22">
        <f t="shared" ca="1" si="13"/>
        <v>3000</v>
      </c>
      <c r="M13" s="21"/>
      <c r="N13" s="22">
        <f t="shared" ca="1" si="14"/>
        <v>0</v>
      </c>
      <c r="O13" s="21">
        <v>2000</v>
      </c>
      <c r="P13" s="22">
        <f t="shared" ca="1" si="18"/>
        <v>6000</v>
      </c>
      <c r="Q13" s="21">
        <v>400</v>
      </c>
      <c r="R13" s="22">
        <f t="shared" ca="1" si="15"/>
        <v>1200</v>
      </c>
      <c r="S13" s="34" t="s">
        <v>54</v>
      </c>
      <c r="T13" s="22">
        <v>0</v>
      </c>
      <c r="U13" s="22">
        <f t="shared" ca="1" si="3"/>
        <v>13200</v>
      </c>
      <c r="V13" s="18">
        <f t="shared" ca="1" si="4"/>
        <v>19800</v>
      </c>
      <c r="W13" s="19">
        <f ca="1">VLOOKUP($V13,税率!$B$4:$F$10,4,TRUE)</f>
        <v>0.03</v>
      </c>
      <c r="X13" s="18">
        <f ca="1">VLOOKUP($V13,税率!$B$4:$F$10,5,TRUE)</f>
        <v>0</v>
      </c>
      <c r="Y13" s="18">
        <f t="shared" ca="1" si="5"/>
        <v>594</v>
      </c>
      <c r="Z13" s="20">
        <f t="shared" ca="1" si="6"/>
        <v>396</v>
      </c>
      <c r="AA13" s="18">
        <f t="shared" ca="1" si="16"/>
        <v>198</v>
      </c>
      <c r="AB13" s="18">
        <f t="shared" ca="1" si="7"/>
        <v>594</v>
      </c>
      <c r="AC13" s="18">
        <f t="shared" ca="1" si="8"/>
        <v>15802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75000</v>
      </c>
      <c r="E14" s="21">
        <f t="shared" si="11"/>
        <v>5000</v>
      </c>
      <c r="F14" s="22">
        <f t="shared" ca="1" si="1"/>
        <v>15000</v>
      </c>
      <c r="G14" s="21">
        <v>5000</v>
      </c>
      <c r="H14" s="22">
        <f t="shared" ca="1" si="2"/>
        <v>15000</v>
      </c>
      <c r="I14" s="21">
        <v>1000</v>
      </c>
      <c r="J14" s="22">
        <f t="shared" ca="1" si="12"/>
        <v>3000</v>
      </c>
      <c r="K14" s="21"/>
      <c r="L14" s="22">
        <f t="shared" ca="1" si="13"/>
        <v>0</v>
      </c>
      <c r="M14" s="21">
        <v>1500</v>
      </c>
      <c r="N14" s="22">
        <f t="shared" ca="1" si="14"/>
        <v>4500</v>
      </c>
      <c r="O14" s="21">
        <v>2000</v>
      </c>
      <c r="P14" s="22">
        <f t="shared" ca="1" si="18"/>
        <v>6000</v>
      </c>
      <c r="Q14" s="21">
        <v>400</v>
      </c>
      <c r="R14" s="22">
        <f t="shared" ca="1" si="15"/>
        <v>1200</v>
      </c>
      <c r="S14" s="34" t="s">
        <v>54</v>
      </c>
      <c r="T14" s="22">
        <v>0</v>
      </c>
      <c r="U14" s="22">
        <f t="shared" ca="1" si="3"/>
        <v>14700</v>
      </c>
      <c r="V14" s="18">
        <f t="shared" ca="1" si="4"/>
        <v>30300</v>
      </c>
      <c r="W14" s="19">
        <f ca="1">VLOOKUP($V14,税率!$B$4:$F$10,4,TRUE)</f>
        <v>0.03</v>
      </c>
      <c r="X14" s="18">
        <f ca="1">VLOOKUP($V14,税率!$B$4:$F$10,5,TRUE)</f>
        <v>0</v>
      </c>
      <c r="Y14" s="18">
        <f t="shared" ca="1" si="5"/>
        <v>909</v>
      </c>
      <c r="Z14" s="20">
        <f t="shared" ca="1" si="6"/>
        <v>606</v>
      </c>
      <c r="AA14" s="18">
        <f t="shared" ca="1" si="16"/>
        <v>303</v>
      </c>
      <c r="AB14" s="18">
        <f t="shared" ca="1" si="7"/>
        <v>909</v>
      </c>
      <c r="AC14" s="18">
        <f t="shared" ca="1" si="8"/>
        <v>19697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90000</v>
      </c>
      <c r="E15" s="21">
        <f t="shared" si="11"/>
        <v>6000</v>
      </c>
      <c r="F15" s="22">
        <f t="shared" ca="1" si="1"/>
        <v>18000</v>
      </c>
      <c r="G15" s="21">
        <v>5000</v>
      </c>
      <c r="H15" s="22">
        <f t="shared" ca="1" si="2"/>
        <v>15000</v>
      </c>
      <c r="I15" s="21">
        <v>1000</v>
      </c>
      <c r="J15" s="22">
        <f t="shared" ca="1" si="12"/>
        <v>3000</v>
      </c>
      <c r="K15" s="21">
        <v>1000</v>
      </c>
      <c r="L15" s="22">
        <f t="shared" ca="1" si="13"/>
        <v>3000</v>
      </c>
      <c r="M15" s="21"/>
      <c r="N15" s="22">
        <f t="shared" ca="1" si="14"/>
        <v>0</v>
      </c>
      <c r="O15" s="21">
        <v>2000</v>
      </c>
      <c r="P15" s="22">
        <f t="shared" ca="1" si="18"/>
        <v>6000</v>
      </c>
      <c r="Q15" s="21">
        <v>400</v>
      </c>
      <c r="R15" s="22">
        <f t="shared" ca="1" si="15"/>
        <v>1200</v>
      </c>
      <c r="S15" s="34" t="s">
        <v>54</v>
      </c>
      <c r="T15" s="22">
        <v>0</v>
      </c>
      <c r="U15" s="22">
        <f t="shared" ca="1" si="3"/>
        <v>13200</v>
      </c>
      <c r="V15" s="18">
        <f t="shared" ca="1" si="4"/>
        <v>43800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1860</v>
      </c>
      <c r="Z15" s="20">
        <f t="shared" ca="1" si="6"/>
        <v>876</v>
      </c>
      <c r="AA15" s="18">
        <f t="shared" ca="1" si="16"/>
        <v>984</v>
      </c>
      <c r="AB15" s="18">
        <f t="shared" ca="1" si="7"/>
        <v>1860</v>
      </c>
      <c r="AC15" s="18">
        <f t="shared" ca="1" si="8"/>
        <v>23016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105000</v>
      </c>
      <c r="E16" s="21">
        <f t="shared" si="11"/>
        <v>7000</v>
      </c>
      <c r="F16" s="22">
        <f t="shared" ca="1" si="1"/>
        <v>21000</v>
      </c>
      <c r="G16" s="21">
        <v>5000</v>
      </c>
      <c r="H16" s="22">
        <f t="shared" ca="1" si="2"/>
        <v>15000</v>
      </c>
      <c r="I16" s="21">
        <v>1000</v>
      </c>
      <c r="J16" s="22">
        <f t="shared" ca="1" si="12"/>
        <v>3000</v>
      </c>
      <c r="K16" s="21"/>
      <c r="L16" s="22">
        <f t="shared" ca="1" si="13"/>
        <v>0</v>
      </c>
      <c r="M16" s="21">
        <v>1500</v>
      </c>
      <c r="N16" s="22">
        <f t="shared" ca="1" si="14"/>
        <v>4500</v>
      </c>
      <c r="O16" s="21">
        <v>2000</v>
      </c>
      <c r="P16" s="22">
        <f t="shared" ca="1" si="18"/>
        <v>6000</v>
      </c>
      <c r="Q16" s="21">
        <v>400</v>
      </c>
      <c r="R16" s="22">
        <f t="shared" ca="1" si="15"/>
        <v>1200</v>
      </c>
      <c r="S16" s="34" t="s">
        <v>54</v>
      </c>
      <c r="T16" s="22">
        <v>0</v>
      </c>
      <c r="U16" s="22">
        <f t="shared" ca="1" si="3"/>
        <v>14700</v>
      </c>
      <c r="V16" s="18">
        <f t="shared" ca="1" si="4"/>
        <v>54300</v>
      </c>
      <c r="W16" s="19">
        <f ca="1">VLOOKUP($V16,税率!$B$4:$F$10,4,TRUE)</f>
        <v>0.1</v>
      </c>
      <c r="X16" s="18">
        <f ca="1">VLOOKUP($V16,税率!$B$4:$F$10,5,TRUE)</f>
        <v>2520</v>
      </c>
      <c r="Y16" s="18">
        <f t="shared" ca="1" si="5"/>
        <v>2910</v>
      </c>
      <c r="Z16" s="20">
        <f t="shared" ca="1" si="6"/>
        <v>1100</v>
      </c>
      <c r="AA16" s="18">
        <f t="shared" ca="1" si="16"/>
        <v>1810</v>
      </c>
      <c r="AB16" s="18">
        <f t="shared" ca="1" si="7"/>
        <v>2910</v>
      </c>
      <c r="AC16" s="18">
        <f t="shared" ca="1" si="8"/>
        <v>26190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120000</v>
      </c>
      <c r="E17" s="21">
        <f t="shared" si="11"/>
        <v>8000</v>
      </c>
      <c r="F17" s="22">
        <f t="shared" ca="1" si="1"/>
        <v>24000</v>
      </c>
      <c r="G17" s="21">
        <v>5000</v>
      </c>
      <c r="H17" s="22">
        <f t="shared" ca="1" si="2"/>
        <v>15000</v>
      </c>
      <c r="I17" s="21">
        <v>1000</v>
      </c>
      <c r="J17" s="22">
        <f t="shared" ca="1" si="12"/>
        <v>3000</v>
      </c>
      <c r="K17" s="21">
        <v>1000</v>
      </c>
      <c r="L17" s="22">
        <f t="shared" ca="1" si="13"/>
        <v>3000</v>
      </c>
      <c r="M17" s="21"/>
      <c r="N17" s="22">
        <f t="shared" ca="1" si="14"/>
        <v>0</v>
      </c>
      <c r="O17" s="21">
        <v>2000</v>
      </c>
      <c r="P17" s="22">
        <f t="shared" ca="1" si="18"/>
        <v>6000</v>
      </c>
      <c r="Q17" s="21">
        <v>400</v>
      </c>
      <c r="R17" s="22">
        <f t="shared" ca="1" si="15"/>
        <v>1200</v>
      </c>
      <c r="S17" s="34" t="s">
        <v>54</v>
      </c>
      <c r="T17" s="22">
        <v>0</v>
      </c>
      <c r="U17" s="22">
        <f t="shared" ca="1" si="3"/>
        <v>13200</v>
      </c>
      <c r="V17" s="18">
        <f t="shared" ca="1" si="4"/>
        <v>67800</v>
      </c>
      <c r="W17" s="19">
        <f ca="1">VLOOKUP($V17,税率!$B$4:$F$10,4,TRUE)</f>
        <v>0.1</v>
      </c>
      <c r="X17" s="18">
        <f ca="1">VLOOKUP($V17,税率!$B$4:$F$10,5,TRUE)</f>
        <v>2520</v>
      </c>
      <c r="Y17" s="18">
        <f t="shared" ca="1" si="5"/>
        <v>4260</v>
      </c>
      <c r="Z17" s="20">
        <f t="shared" ca="1" si="6"/>
        <v>2000</v>
      </c>
      <c r="AA17" s="18">
        <f t="shared" ca="1" si="16"/>
        <v>2260</v>
      </c>
      <c r="AB17" s="18">
        <f t="shared" ca="1" si="7"/>
        <v>4260</v>
      </c>
      <c r="AC17" s="18">
        <f t="shared" ca="1" si="8"/>
        <v>29740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60000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15000</v>
      </c>
      <c r="I22" s="21">
        <v>1000</v>
      </c>
      <c r="J22" s="22">
        <f t="shared" ref="J22:J26" ca="1" si="20">MIN(IFERROR(VLOOKUP($B22,INDIRECT("'"&amp;$B$2&amp;"'!"&amp;"b:bz"),J$7,FALSE),0)+I22,J$6)</f>
        <v>3000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4500</v>
      </c>
      <c r="O22" s="21">
        <v>2000</v>
      </c>
      <c r="P22" s="22">
        <f t="shared" ref="P22:P26" ca="1" si="23">MIN(IFERROR(VLOOKUP($B22,INDIRECT("'"&amp;$B$2&amp;"'!"&amp;"b:bz"),P$7,FALSE),0)+O22,P$6)</f>
        <v>6000</v>
      </c>
      <c r="Q22" s="21">
        <v>400</v>
      </c>
      <c r="R22" s="22">
        <f ca="1">MIN(IFERROR(VLOOKUP($B22,INDIRECT("'"&amp;$B$2&amp;"'!"&amp;"b:bz"),R$7,FALSE),0)+Q22,4800)</f>
        <v>1200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14700</v>
      </c>
      <c r="V22" s="18">
        <f ca="1">D22-F22-H22-U22</f>
        <v>30300</v>
      </c>
      <c r="W22" s="19">
        <f ca="1">IF(V22&lt;=0,0,VLOOKUP(V22,税率!$B$26:$F$32,4,TRUE))</f>
        <v>0.03</v>
      </c>
      <c r="X22" s="18">
        <f ca="1">IF(V22&lt;=0,0,VLOOKUP(V22,税率!$B$26:$F$32,5,TRUE))</f>
        <v>0</v>
      </c>
      <c r="Y22" s="18">
        <f ca="1">(V22-X22)/(1-W22)*W22-X22</f>
        <v>937.1134020618556</v>
      </c>
      <c r="Z22" s="20">
        <f ca="1">IFERROR(VLOOKUP($B22,INDIRECT("'"&amp;$B$2&amp;"'!"&amp;"b:bz"),Z$7,FALSE),0)</f>
        <v>624.74226804123714</v>
      </c>
      <c r="AA22" s="18">
        <f t="shared" ref="AA22:AA26" ca="1" si="25">MAX(Y22-Z22,0)</f>
        <v>312.37113402061846</v>
      </c>
      <c r="AB22" s="18">
        <f ca="1">Z22+AA22</f>
        <v>937.1134020618556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75000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15000</v>
      </c>
      <c r="I23" s="21">
        <v>1000</v>
      </c>
      <c r="J23" s="22">
        <f t="shared" ca="1" si="20"/>
        <v>3000</v>
      </c>
      <c r="K23" s="21">
        <v>1000</v>
      </c>
      <c r="L23" s="22">
        <f t="shared" ca="1" si="21"/>
        <v>3000</v>
      </c>
      <c r="M23" s="21"/>
      <c r="N23" s="22">
        <f t="shared" ca="1" si="22"/>
        <v>0</v>
      </c>
      <c r="O23" s="21">
        <v>2000</v>
      </c>
      <c r="P23" s="22">
        <f t="shared" ca="1" si="23"/>
        <v>6000</v>
      </c>
      <c r="Q23" s="21">
        <v>400</v>
      </c>
      <c r="R23" s="22">
        <f t="shared" ref="R23:R26" ca="1" si="27">MIN(IFERROR(VLOOKUP($B23,INDIRECT("'"&amp;$B$2&amp;"'!"&amp;"b:bz"),R$7,FALSE),0)+Q23,R$6)</f>
        <v>1200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13200</v>
      </c>
      <c r="V23" s="18">
        <f t="shared" ref="V23:V26" ca="1" si="28">D23-F23-H23-U23</f>
        <v>46800</v>
      </c>
      <c r="W23" s="19">
        <f ca="1">IF(V23&lt;=0,0,VLOOKUP(V23,税率!$B$26:$F$32,4,TRUE))</f>
        <v>0.1</v>
      </c>
      <c r="X23" s="18">
        <f ca="1">IF(V23&lt;=0,0,VLOOKUP(V23,税率!$B$26:$F$32,5,TRUE))</f>
        <v>2520</v>
      </c>
      <c r="Y23" s="18">
        <f t="shared" ref="Y23:Y26" ca="1" si="29">(V23-X23)/(1-W23)*W23-X23</f>
        <v>2400</v>
      </c>
      <c r="Z23" s="20">
        <f ca="1">IFERROR(VLOOKUP($B23,INDIRECT("'"&amp;$B$2&amp;"'!"&amp;"b:bz"),Z$7,FALSE),0)</f>
        <v>964.94845360824741</v>
      </c>
      <c r="AA23" s="18">
        <f t="shared" ca="1" si="25"/>
        <v>1435.0515463917527</v>
      </c>
      <c r="AB23" s="18">
        <f ca="1">Z23+AA23</f>
        <v>2400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90000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15000</v>
      </c>
      <c r="I24" s="21">
        <v>1000</v>
      </c>
      <c r="J24" s="22">
        <f t="shared" ca="1" si="20"/>
        <v>3000</v>
      </c>
      <c r="K24" s="21"/>
      <c r="L24" s="22">
        <f t="shared" ca="1" si="21"/>
        <v>0</v>
      </c>
      <c r="M24" s="21">
        <v>1500</v>
      </c>
      <c r="N24" s="22">
        <f t="shared" ca="1" si="22"/>
        <v>4500</v>
      </c>
      <c r="O24" s="21">
        <v>2000</v>
      </c>
      <c r="P24" s="22">
        <f t="shared" ca="1" si="23"/>
        <v>6000</v>
      </c>
      <c r="Q24" s="21">
        <v>400</v>
      </c>
      <c r="R24" s="22">
        <f t="shared" ca="1" si="27"/>
        <v>1200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14700</v>
      </c>
      <c r="V24" s="18">
        <f t="shared" ca="1" si="28"/>
        <v>60300</v>
      </c>
      <c r="W24" s="19">
        <f ca="1">IF(V24&lt;=0,0,VLOOKUP(V24,税率!$B$26:$F$32,4,TRUE))</f>
        <v>0.1</v>
      </c>
      <c r="X24" s="18">
        <f ca="1">IF(V24&lt;=0,0,VLOOKUP(V24,税率!$B$26:$F$32,5,TRUE))</f>
        <v>2520</v>
      </c>
      <c r="Y24" s="18">
        <f t="shared" ca="1" si="29"/>
        <v>3900</v>
      </c>
      <c r="Z24" s="20">
        <f ca="1">IFERROR(VLOOKUP($B24,INDIRECT("'"&amp;$B$2&amp;"'!"&amp;"b:bz"),Z$7,FALSE),0)</f>
        <v>1666.666666666667</v>
      </c>
      <c r="AA24" s="18">
        <f t="shared" ca="1" si="25"/>
        <v>2233.333333333333</v>
      </c>
      <c r="AB24" s="18">
        <f ca="1">Z24+AA24</f>
        <v>3900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105000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15000</v>
      </c>
      <c r="I25" s="21">
        <v>1000</v>
      </c>
      <c r="J25" s="22">
        <f t="shared" ca="1" si="20"/>
        <v>3000</v>
      </c>
      <c r="K25" s="21">
        <v>1000</v>
      </c>
      <c r="L25" s="22">
        <f t="shared" ca="1" si="21"/>
        <v>3000</v>
      </c>
      <c r="M25" s="21"/>
      <c r="N25" s="22">
        <f t="shared" ca="1" si="22"/>
        <v>0</v>
      </c>
      <c r="O25" s="21">
        <v>2000</v>
      </c>
      <c r="P25" s="22">
        <f t="shared" ca="1" si="23"/>
        <v>6000</v>
      </c>
      <c r="Q25" s="21">
        <v>400</v>
      </c>
      <c r="R25" s="22">
        <f t="shared" ca="1" si="27"/>
        <v>1200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13200</v>
      </c>
      <c r="V25" s="18">
        <f t="shared" ca="1" si="28"/>
        <v>76800</v>
      </c>
      <c r="W25" s="19">
        <f ca="1">IF(V25&lt;=0,0,VLOOKUP(V25,税率!$B$26:$F$32,4,TRUE))</f>
        <v>0.1</v>
      </c>
      <c r="X25" s="18">
        <f ca="1">IF(V25&lt;=0,0,VLOOKUP(V25,税率!$B$26:$F$32,5,TRUE))</f>
        <v>2520</v>
      </c>
      <c r="Y25" s="18">
        <f t="shared" ca="1" si="29"/>
        <v>5733.3333333333339</v>
      </c>
      <c r="Z25" s="20">
        <f ca="1">IFERROR(VLOOKUP($B25,INDIRECT("'"&amp;$B$2&amp;"'!"&amp;"b:bz"),Z$7,FALSE),0)</f>
        <v>2888.8888888888896</v>
      </c>
      <c r="AA25" s="18">
        <f t="shared" ca="1" si="25"/>
        <v>2844.4444444444443</v>
      </c>
      <c r="AB25" s="18">
        <f ca="1">Z25+AA25</f>
        <v>5733.3333333333339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120000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15000</v>
      </c>
      <c r="I26" s="21">
        <v>1000</v>
      </c>
      <c r="J26" s="22">
        <f t="shared" ca="1" si="20"/>
        <v>3000</v>
      </c>
      <c r="K26" s="21"/>
      <c r="L26" s="22">
        <f t="shared" ca="1" si="21"/>
        <v>0</v>
      </c>
      <c r="M26" s="21">
        <v>1500</v>
      </c>
      <c r="N26" s="22">
        <f t="shared" ca="1" si="22"/>
        <v>4500</v>
      </c>
      <c r="O26" s="21">
        <v>2000</v>
      </c>
      <c r="P26" s="22">
        <f t="shared" ca="1" si="23"/>
        <v>6000</v>
      </c>
      <c r="Q26" s="21">
        <v>400</v>
      </c>
      <c r="R26" s="22">
        <f t="shared" ca="1" si="27"/>
        <v>1200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14700</v>
      </c>
      <c r="V26" s="18">
        <f t="shared" ca="1" si="28"/>
        <v>90300</v>
      </c>
      <c r="W26" s="19">
        <f ca="1">IF(V26&lt;=0,0,VLOOKUP(V26,税率!$B$26:$F$32,4,TRUE))</f>
        <v>0.1</v>
      </c>
      <c r="X26" s="18">
        <f ca="1">IF(V26&lt;=0,0,VLOOKUP(V26,税率!$B$26:$F$32,5,TRUE))</f>
        <v>2520</v>
      </c>
      <c r="Y26" s="18">
        <f t="shared" ca="1" si="29"/>
        <v>7233.3333333333339</v>
      </c>
      <c r="Z26" s="20">
        <f ca="1">IFERROR(VLOOKUP($B26,INDIRECT("'"&amp;$B$2&amp;"'!"&amp;"b:bz"),Z$7,FALSE),0)</f>
        <v>3888.8888888888896</v>
      </c>
      <c r="AA26" s="18">
        <f t="shared" ca="1" si="25"/>
        <v>3344.4444444444443</v>
      </c>
      <c r="AB26" s="18">
        <f ca="1">Z26+AA26</f>
        <v>7233.3333333333339</v>
      </c>
      <c r="AC26" s="18">
        <f t="shared" si="30"/>
        <v>40000</v>
      </c>
      <c r="AD26" s="18">
        <f ca="1">Y26-AB26</f>
        <v>0</v>
      </c>
    </row>
  </sheetData>
  <mergeCells count="41">
    <mergeCell ref="Y4:Y6"/>
    <mergeCell ref="Z4:Z6"/>
    <mergeCell ref="B3:B6"/>
    <mergeCell ref="C3:C6"/>
    <mergeCell ref="G1:H3"/>
    <mergeCell ref="AD1:AD6"/>
    <mergeCell ref="AC1:AC6"/>
    <mergeCell ref="E2:F2"/>
    <mergeCell ref="U2:U6"/>
    <mergeCell ref="W2:W6"/>
    <mergeCell ref="X2:X6"/>
    <mergeCell ref="AA2:AA6"/>
    <mergeCell ref="I4:J4"/>
    <mergeCell ref="K4:L4"/>
    <mergeCell ref="M4:N4"/>
    <mergeCell ref="O4:P4"/>
    <mergeCell ref="Q4:R4"/>
    <mergeCell ref="S4:T4"/>
    <mergeCell ref="E1:F1"/>
    <mergeCell ref="D3:D6"/>
    <mergeCell ref="F3:F6"/>
    <mergeCell ref="G4:G6"/>
    <mergeCell ref="H4:H6"/>
    <mergeCell ref="E3:E6"/>
    <mergeCell ref="C2:D2"/>
    <mergeCell ref="AB4:AB6"/>
    <mergeCell ref="O3:P3"/>
    <mergeCell ref="Q3:R3"/>
    <mergeCell ref="S3:T3"/>
    <mergeCell ref="I1:U1"/>
    <mergeCell ref="S2:T2"/>
    <mergeCell ref="I3:J3"/>
    <mergeCell ref="K3:L3"/>
    <mergeCell ref="M3:N3"/>
    <mergeCell ref="AB2:AB3"/>
    <mergeCell ref="V1:AB1"/>
    <mergeCell ref="I2:R2"/>
    <mergeCell ref="Z2:Z3"/>
    <mergeCell ref="V2:V3"/>
    <mergeCell ref="Y2:Y3"/>
    <mergeCell ref="V4:V6"/>
  </mergeCells>
  <phoneticPr fontId="3"/>
  <conditionalFormatting sqref="A22:C22 A8:C17 E22:H22 Z22 E8:H17 R22:V22 AB22:AC22 R8:AD17">
    <cfRule type="expression" dxfId="330" priority="32">
      <formula>ISODD($A8)</formula>
    </cfRule>
  </conditionalFormatting>
  <conditionalFormatting sqref="D8:D17">
    <cfRule type="expression" dxfId="329" priority="31">
      <formula>ISODD($A8)</formula>
    </cfRule>
  </conditionalFormatting>
  <conditionalFormatting sqref="D22">
    <cfRule type="expression" dxfId="328" priority="30">
      <formula>ISODD($A22)</formula>
    </cfRule>
  </conditionalFormatting>
  <conditionalFormatting sqref="W22:Y22">
    <cfRule type="expression" dxfId="327" priority="29">
      <formula>ISODD($A22)</formula>
    </cfRule>
  </conditionalFormatting>
  <conditionalFormatting sqref="E23:H25 Z23:Z25 A23:C25 R23:V25 AB23:AC25">
    <cfRule type="expression" dxfId="326" priority="28">
      <formula>ISODD($A23)</formula>
    </cfRule>
  </conditionalFormatting>
  <conditionalFormatting sqref="D23:D25">
    <cfRule type="expression" dxfId="325" priority="27">
      <formula>ISODD($A23)</formula>
    </cfRule>
  </conditionalFormatting>
  <conditionalFormatting sqref="W23:Y25">
    <cfRule type="expression" dxfId="324" priority="26">
      <formula>ISODD($A23)</formula>
    </cfRule>
  </conditionalFormatting>
  <conditionalFormatting sqref="A26:B26 E26:H26 Z26 R26:V26 AB26:AC26">
    <cfRule type="expression" dxfId="323" priority="25">
      <formula>ISODD($A26)</formula>
    </cfRule>
  </conditionalFormatting>
  <conditionalFormatting sqref="D26">
    <cfRule type="expression" dxfId="322" priority="24">
      <formula>ISODD($A26)</formula>
    </cfRule>
  </conditionalFormatting>
  <conditionalFormatting sqref="W26:Y26">
    <cfRule type="expression" dxfId="321" priority="23">
      <formula>ISODD($A26)</formula>
    </cfRule>
  </conditionalFormatting>
  <conditionalFormatting sqref="C26">
    <cfRule type="expression" dxfId="320" priority="22">
      <formula>ISODD($A26)</formula>
    </cfRule>
  </conditionalFormatting>
  <conditionalFormatting sqref="P22 P8:P17">
    <cfRule type="expression" dxfId="319" priority="21">
      <formula>ISODD($A8)</formula>
    </cfRule>
  </conditionalFormatting>
  <conditionalFormatting sqref="P23:P25">
    <cfRule type="expression" dxfId="318" priority="20">
      <formula>ISODD($A23)</formula>
    </cfRule>
  </conditionalFormatting>
  <conditionalFormatting sqref="P26">
    <cfRule type="expression" dxfId="317" priority="19">
      <formula>ISODD($A26)</formula>
    </cfRule>
  </conditionalFormatting>
  <conditionalFormatting sqref="N8:N17">
    <cfRule type="expression" dxfId="316" priority="18">
      <formula>ISODD($A8)</formula>
    </cfRule>
  </conditionalFormatting>
  <conditionalFormatting sqref="L8:L17">
    <cfRule type="expression" dxfId="315" priority="17">
      <formula>ISODD($A8)</formula>
    </cfRule>
  </conditionalFormatting>
  <conditionalFormatting sqref="J8:J17">
    <cfRule type="expression" dxfId="314" priority="16">
      <formula>ISODD($A8)</formula>
    </cfRule>
  </conditionalFormatting>
  <conditionalFormatting sqref="K8:K17 K22">
    <cfRule type="expression" dxfId="313" priority="15">
      <formula>ISODD($A8)</formula>
    </cfRule>
  </conditionalFormatting>
  <conditionalFormatting sqref="M8:M17">
    <cfRule type="expression" dxfId="312" priority="14">
      <formula>ISODD($A8)</formula>
    </cfRule>
  </conditionalFormatting>
  <conditionalFormatting sqref="Q8:Q17">
    <cfRule type="expression" dxfId="311" priority="12">
      <formula>ISODD($A8)</formula>
    </cfRule>
  </conditionalFormatting>
  <conditionalFormatting sqref="O8:O17">
    <cfRule type="expression" dxfId="310" priority="13">
      <formula>ISODD($A8)</formula>
    </cfRule>
  </conditionalFormatting>
  <conditionalFormatting sqref="Q22:Q26">
    <cfRule type="expression" dxfId="309" priority="11">
      <formula>ISODD($A22)</formula>
    </cfRule>
  </conditionalFormatting>
  <conditionalFormatting sqref="O22:O26">
    <cfRule type="expression" dxfId="308" priority="10">
      <formula>ISODD($A22)</formula>
    </cfRule>
  </conditionalFormatting>
  <conditionalFormatting sqref="I8:I17 I22">
    <cfRule type="expression" dxfId="307" priority="8">
      <formula>ISODD($A8)</formula>
    </cfRule>
  </conditionalFormatting>
  <conditionalFormatting sqref="I23:I26">
    <cfRule type="expression" dxfId="306" priority="7">
      <formula>ISODD($A23)</formula>
    </cfRule>
  </conditionalFormatting>
  <conditionalFormatting sqref="M22:M26">
    <cfRule type="expression" dxfId="305" priority="6">
      <formula>ISODD($A22)</formula>
    </cfRule>
  </conditionalFormatting>
  <conditionalFormatting sqref="K23:K26">
    <cfRule type="expression" dxfId="304" priority="9">
      <formula>ISODD($A23)</formula>
    </cfRule>
  </conditionalFormatting>
  <conditionalFormatting sqref="N22:N26">
    <cfRule type="expression" dxfId="303" priority="5">
      <formula>ISODD($A22)</formula>
    </cfRule>
  </conditionalFormatting>
  <conditionalFormatting sqref="L22:L26">
    <cfRule type="expression" dxfId="302" priority="4">
      <formula>ISODD($A22)</formula>
    </cfRule>
  </conditionalFormatting>
  <conditionalFormatting sqref="J22:J26">
    <cfRule type="expression" dxfId="301" priority="3">
      <formula>ISODD($A22)</formula>
    </cfRule>
  </conditionalFormatting>
  <conditionalFormatting sqref="AA22:AA26">
    <cfRule type="expression" dxfId="300" priority="2">
      <formula>ISODD($A22)</formula>
    </cfRule>
  </conditionalFormatting>
  <conditionalFormatting sqref="AD22:AD26">
    <cfRule type="expression" dxfId="299" priority="1">
      <formula>ISODD($A22)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88D2-E95B-4A0B-9E98-417AA889501A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4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3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20000</v>
      </c>
      <c r="E8" s="21">
        <f>C8*0.2</f>
        <v>1000</v>
      </c>
      <c r="F8" s="22">
        <f t="shared" ref="F8:F17" ca="1" si="1">IFERROR(VLOOKUP($B8,INDIRECT("'"&amp;$B$2&amp;"'!"&amp;"b:bz"),F$7,FALSE),0)+E8</f>
        <v>4000</v>
      </c>
      <c r="G8" s="21">
        <v>5000</v>
      </c>
      <c r="H8" s="22">
        <f t="shared" ref="H8:H17" ca="1" si="2">IFERROR(VLOOKUP($B8,INDIRECT("'"&amp;$B$2&amp;"'!"&amp;"b:bz"),H$7,FALSE),0)+G8</f>
        <v>20000</v>
      </c>
      <c r="I8" s="21">
        <v>1000</v>
      </c>
      <c r="J8" s="22">
        <f ca="1">MIN(IFERROR(VLOOKUP($B8,INDIRECT("'"&amp;$B$2&amp;"'!"&amp;"b:bz"),J$7,FALSE),0)+I8,J$6)</f>
        <v>4000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6000</v>
      </c>
      <c r="O8" s="21">
        <v>2000</v>
      </c>
      <c r="P8" s="22">
        <f ca="1">MIN(IFERROR(VLOOKUP($B8,INDIRECT("'"&amp;$B$2&amp;"'!"&amp;"b:bz"),P$7,FALSE),0)+O8,P$6)</f>
        <v>8000</v>
      </c>
      <c r="Q8" s="21">
        <v>400</v>
      </c>
      <c r="R8" s="22">
        <f ca="1">MIN(IFERROR(VLOOKUP($B8,INDIRECT("'"&amp;$B$2&amp;"'!"&amp;"b:bz"),R$7,FALSE),0)+Q8,R$6)</f>
        <v>1600</v>
      </c>
      <c r="S8" s="98" t="s">
        <v>54</v>
      </c>
      <c r="T8" s="22">
        <v>0</v>
      </c>
      <c r="U8" s="22">
        <f t="shared" ref="U8:U17" ca="1" si="3">J8+L8+N8+P8+R8+T8</f>
        <v>19600</v>
      </c>
      <c r="V8" s="18">
        <f t="shared" ref="V8:V17" ca="1" si="4">D8-F8-H8-U8</f>
        <v>-23600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30000</v>
      </c>
      <c r="E9" s="21">
        <f t="shared" ref="E9:E17" si="11">C9*0.2</f>
        <v>1500</v>
      </c>
      <c r="F9" s="22">
        <f t="shared" ca="1" si="1"/>
        <v>6000</v>
      </c>
      <c r="G9" s="21">
        <v>5000</v>
      </c>
      <c r="H9" s="22">
        <f t="shared" ca="1" si="2"/>
        <v>20000</v>
      </c>
      <c r="I9" s="21">
        <v>1000</v>
      </c>
      <c r="J9" s="22">
        <f t="shared" ref="J9:J17" ca="1" si="12">MIN(IFERROR(VLOOKUP($B9,INDIRECT("'"&amp;$B$2&amp;"'!"&amp;"b:bz"),J$7,FALSE),0)+I9,J$6)</f>
        <v>4000</v>
      </c>
      <c r="K9" s="21">
        <v>1000</v>
      </c>
      <c r="L9" s="22">
        <f t="shared" ref="L9:L17" ca="1" si="13">MIN(IFERROR(VLOOKUP($B9,INDIRECT("'"&amp;$B$2&amp;"'!"&amp;"b:bz"),L$7,FALSE),0)+K9,L$6)</f>
        <v>4000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8000</v>
      </c>
      <c r="Q9" s="21">
        <v>400</v>
      </c>
      <c r="R9" s="22">
        <f t="shared" ref="R9:R17" ca="1" si="15">MIN(IFERROR(VLOOKUP($B9,INDIRECT("'"&amp;$B$2&amp;"'!"&amp;"b:bz"),R$7,FALSE),0)+Q9,R$6)</f>
        <v>1600</v>
      </c>
      <c r="S9" s="34" t="s">
        <v>54</v>
      </c>
      <c r="T9" s="22">
        <v>0</v>
      </c>
      <c r="U9" s="22">
        <f t="shared" ca="1" si="3"/>
        <v>17600</v>
      </c>
      <c r="V9" s="18">
        <f t="shared" ca="1" si="4"/>
        <v>-13600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40000</v>
      </c>
      <c r="E10" s="21">
        <f t="shared" si="11"/>
        <v>2000</v>
      </c>
      <c r="F10" s="22">
        <f t="shared" ca="1" si="1"/>
        <v>8000</v>
      </c>
      <c r="G10" s="21">
        <v>5000</v>
      </c>
      <c r="H10" s="22">
        <f t="shared" ca="1" si="2"/>
        <v>20000</v>
      </c>
      <c r="I10" s="21">
        <v>1000</v>
      </c>
      <c r="J10" s="22">
        <f t="shared" ca="1" si="12"/>
        <v>4000</v>
      </c>
      <c r="K10" s="21"/>
      <c r="L10" s="22">
        <f t="shared" ca="1" si="13"/>
        <v>0</v>
      </c>
      <c r="M10" s="21">
        <v>1500</v>
      </c>
      <c r="N10" s="22">
        <f t="shared" ca="1" si="14"/>
        <v>6000</v>
      </c>
      <c r="O10" s="21">
        <v>2000</v>
      </c>
      <c r="P10" s="22">
        <f t="shared" ref="P10:P17" ca="1" si="18">MIN(IFERROR(VLOOKUP($B10,INDIRECT("'"&amp;$B$2&amp;"'!"&amp;"b:bz"),P$7,FALSE),0)+O10,P$6)</f>
        <v>8000</v>
      </c>
      <c r="Q10" s="21">
        <v>400</v>
      </c>
      <c r="R10" s="22">
        <f t="shared" ca="1" si="15"/>
        <v>1600</v>
      </c>
      <c r="S10" s="34" t="s">
        <v>54</v>
      </c>
      <c r="T10" s="22">
        <v>0</v>
      </c>
      <c r="U10" s="22">
        <f t="shared" ca="1" si="3"/>
        <v>19600</v>
      </c>
      <c r="V10" s="18">
        <f t="shared" ca="1" si="4"/>
        <v>-7600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50000</v>
      </c>
      <c r="E11" s="21">
        <f t="shared" si="11"/>
        <v>2500</v>
      </c>
      <c r="F11" s="22">
        <f t="shared" ca="1" si="1"/>
        <v>10000</v>
      </c>
      <c r="G11" s="21">
        <v>5000</v>
      </c>
      <c r="H11" s="22">
        <f t="shared" ca="1" si="2"/>
        <v>20000</v>
      </c>
      <c r="I11" s="21">
        <v>1000</v>
      </c>
      <c r="J11" s="22">
        <f t="shared" ca="1" si="12"/>
        <v>4000</v>
      </c>
      <c r="K11" s="21">
        <v>1000</v>
      </c>
      <c r="L11" s="22">
        <f t="shared" ca="1" si="13"/>
        <v>4000</v>
      </c>
      <c r="M11" s="21"/>
      <c r="N11" s="22">
        <f t="shared" ca="1" si="14"/>
        <v>0</v>
      </c>
      <c r="O11" s="21">
        <v>2000</v>
      </c>
      <c r="P11" s="22">
        <f t="shared" ca="1" si="18"/>
        <v>8000</v>
      </c>
      <c r="Q11" s="21">
        <v>400</v>
      </c>
      <c r="R11" s="22">
        <f t="shared" ca="1" si="15"/>
        <v>1600</v>
      </c>
      <c r="S11" s="34" t="s">
        <v>54</v>
      </c>
      <c r="T11" s="22">
        <v>0</v>
      </c>
      <c r="U11" s="22">
        <f t="shared" ca="1" si="3"/>
        <v>17600</v>
      </c>
      <c r="V11" s="18">
        <f t="shared" ca="1" si="4"/>
        <v>2400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72</v>
      </c>
      <c r="Z11" s="20">
        <f t="shared" ca="1" si="6"/>
        <v>54</v>
      </c>
      <c r="AA11" s="18">
        <f t="shared" ca="1" si="16"/>
        <v>18</v>
      </c>
      <c r="AB11" s="18">
        <f t="shared" ca="1" si="7"/>
        <v>72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60000</v>
      </c>
      <c r="E12" s="21">
        <f t="shared" si="11"/>
        <v>3000</v>
      </c>
      <c r="F12" s="22">
        <f t="shared" ca="1" si="1"/>
        <v>12000</v>
      </c>
      <c r="G12" s="21">
        <v>5000</v>
      </c>
      <c r="H12" s="22">
        <f t="shared" ca="1" si="2"/>
        <v>20000</v>
      </c>
      <c r="I12" s="21">
        <v>1000</v>
      </c>
      <c r="J12" s="22">
        <f t="shared" ca="1" si="12"/>
        <v>4000</v>
      </c>
      <c r="K12" s="21"/>
      <c r="L12" s="22">
        <f t="shared" ca="1" si="13"/>
        <v>0</v>
      </c>
      <c r="M12" s="21">
        <v>1500</v>
      </c>
      <c r="N12" s="22">
        <f t="shared" ca="1" si="14"/>
        <v>6000</v>
      </c>
      <c r="O12" s="21">
        <v>2000</v>
      </c>
      <c r="P12" s="22">
        <f t="shared" ca="1" si="18"/>
        <v>8000</v>
      </c>
      <c r="Q12" s="21">
        <v>400</v>
      </c>
      <c r="R12" s="22">
        <f t="shared" ca="1" si="15"/>
        <v>1600</v>
      </c>
      <c r="S12" s="34" t="s">
        <v>54</v>
      </c>
      <c r="T12" s="22">
        <v>0</v>
      </c>
      <c r="U12" s="22">
        <f t="shared" ca="1" si="3"/>
        <v>19600</v>
      </c>
      <c r="V12" s="18">
        <f t="shared" ca="1" si="4"/>
        <v>8400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252</v>
      </c>
      <c r="Z12" s="20">
        <f t="shared" ca="1" si="6"/>
        <v>189</v>
      </c>
      <c r="AA12" s="18">
        <f t="shared" ca="1" si="16"/>
        <v>63</v>
      </c>
      <c r="AB12" s="18">
        <f t="shared" ca="1" si="7"/>
        <v>252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80000</v>
      </c>
      <c r="E13" s="21">
        <f t="shared" si="11"/>
        <v>4000</v>
      </c>
      <c r="F13" s="22">
        <f t="shared" ca="1" si="1"/>
        <v>16000</v>
      </c>
      <c r="G13" s="21">
        <v>5000</v>
      </c>
      <c r="H13" s="22">
        <f t="shared" ca="1" si="2"/>
        <v>20000</v>
      </c>
      <c r="I13" s="21">
        <v>1000</v>
      </c>
      <c r="J13" s="22">
        <f t="shared" ca="1" si="12"/>
        <v>4000</v>
      </c>
      <c r="K13" s="21">
        <v>1000</v>
      </c>
      <c r="L13" s="22">
        <f t="shared" ca="1" si="13"/>
        <v>4000</v>
      </c>
      <c r="M13" s="21"/>
      <c r="N13" s="22">
        <f t="shared" ca="1" si="14"/>
        <v>0</v>
      </c>
      <c r="O13" s="21">
        <v>2000</v>
      </c>
      <c r="P13" s="22">
        <f t="shared" ca="1" si="18"/>
        <v>8000</v>
      </c>
      <c r="Q13" s="21">
        <v>400</v>
      </c>
      <c r="R13" s="22">
        <f t="shared" ca="1" si="15"/>
        <v>1600</v>
      </c>
      <c r="S13" s="34" t="s">
        <v>54</v>
      </c>
      <c r="T13" s="22">
        <v>0</v>
      </c>
      <c r="U13" s="22">
        <f t="shared" ca="1" si="3"/>
        <v>17600</v>
      </c>
      <c r="V13" s="18">
        <f t="shared" ca="1" si="4"/>
        <v>26400</v>
      </c>
      <c r="W13" s="19">
        <f ca="1">VLOOKUP($V13,税率!$B$4:$F$10,4,TRUE)</f>
        <v>0.03</v>
      </c>
      <c r="X13" s="18">
        <f ca="1">VLOOKUP($V13,税率!$B$4:$F$10,5,TRUE)</f>
        <v>0</v>
      </c>
      <c r="Y13" s="18">
        <f t="shared" ca="1" si="5"/>
        <v>792</v>
      </c>
      <c r="Z13" s="20">
        <f t="shared" ca="1" si="6"/>
        <v>594</v>
      </c>
      <c r="AA13" s="18">
        <f t="shared" ca="1" si="16"/>
        <v>198</v>
      </c>
      <c r="AB13" s="18">
        <f t="shared" ca="1" si="7"/>
        <v>792</v>
      </c>
      <c r="AC13" s="18">
        <f t="shared" ca="1" si="8"/>
        <v>15802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100000</v>
      </c>
      <c r="E14" s="21">
        <f t="shared" si="11"/>
        <v>5000</v>
      </c>
      <c r="F14" s="22">
        <f t="shared" ca="1" si="1"/>
        <v>20000</v>
      </c>
      <c r="G14" s="21">
        <v>5000</v>
      </c>
      <c r="H14" s="22">
        <f t="shared" ca="1" si="2"/>
        <v>20000</v>
      </c>
      <c r="I14" s="21">
        <v>1000</v>
      </c>
      <c r="J14" s="22">
        <f t="shared" ca="1" si="12"/>
        <v>4000</v>
      </c>
      <c r="K14" s="21"/>
      <c r="L14" s="22">
        <f t="shared" ca="1" si="13"/>
        <v>0</v>
      </c>
      <c r="M14" s="21">
        <v>1500</v>
      </c>
      <c r="N14" s="22">
        <f t="shared" ca="1" si="14"/>
        <v>6000</v>
      </c>
      <c r="O14" s="21">
        <v>2000</v>
      </c>
      <c r="P14" s="22">
        <f t="shared" ca="1" si="18"/>
        <v>8000</v>
      </c>
      <c r="Q14" s="21">
        <v>400</v>
      </c>
      <c r="R14" s="22">
        <f t="shared" ca="1" si="15"/>
        <v>1600</v>
      </c>
      <c r="S14" s="34" t="s">
        <v>54</v>
      </c>
      <c r="T14" s="22">
        <v>0</v>
      </c>
      <c r="U14" s="22">
        <f t="shared" ca="1" si="3"/>
        <v>19600</v>
      </c>
      <c r="V14" s="18">
        <f t="shared" ca="1" si="4"/>
        <v>40400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1520</v>
      </c>
      <c r="Z14" s="20">
        <f t="shared" ca="1" si="6"/>
        <v>909</v>
      </c>
      <c r="AA14" s="18">
        <f t="shared" ca="1" si="16"/>
        <v>611</v>
      </c>
      <c r="AB14" s="18">
        <f t="shared" ca="1" si="7"/>
        <v>1520</v>
      </c>
      <c r="AC14" s="18">
        <f t="shared" ca="1" si="8"/>
        <v>19389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120000</v>
      </c>
      <c r="E15" s="21">
        <f t="shared" si="11"/>
        <v>6000</v>
      </c>
      <c r="F15" s="22">
        <f t="shared" ca="1" si="1"/>
        <v>24000</v>
      </c>
      <c r="G15" s="21">
        <v>5000</v>
      </c>
      <c r="H15" s="22">
        <f t="shared" ca="1" si="2"/>
        <v>20000</v>
      </c>
      <c r="I15" s="21">
        <v>1000</v>
      </c>
      <c r="J15" s="22">
        <f t="shared" ca="1" si="12"/>
        <v>4000</v>
      </c>
      <c r="K15" s="21">
        <v>1000</v>
      </c>
      <c r="L15" s="22">
        <f t="shared" ca="1" si="13"/>
        <v>4000</v>
      </c>
      <c r="M15" s="21"/>
      <c r="N15" s="22">
        <f t="shared" ca="1" si="14"/>
        <v>0</v>
      </c>
      <c r="O15" s="21">
        <v>2000</v>
      </c>
      <c r="P15" s="22">
        <f t="shared" ca="1" si="18"/>
        <v>8000</v>
      </c>
      <c r="Q15" s="21">
        <v>400</v>
      </c>
      <c r="R15" s="22">
        <f t="shared" ca="1" si="15"/>
        <v>1600</v>
      </c>
      <c r="S15" s="34" t="s">
        <v>54</v>
      </c>
      <c r="T15" s="22">
        <v>0</v>
      </c>
      <c r="U15" s="22">
        <f t="shared" ca="1" si="3"/>
        <v>17600</v>
      </c>
      <c r="V15" s="18">
        <f t="shared" ca="1" si="4"/>
        <v>58400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3320</v>
      </c>
      <c r="Z15" s="20">
        <f t="shared" ca="1" si="6"/>
        <v>1860</v>
      </c>
      <c r="AA15" s="18">
        <f t="shared" ca="1" si="16"/>
        <v>1460</v>
      </c>
      <c r="AB15" s="18">
        <f t="shared" ca="1" si="7"/>
        <v>3320</v>
      </c>
      <c r="AC15" s="18">
        <f t="shared" ca="1" si="8"/>
        <v>22540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140000</v>
      </c>
      <c r="E16" s="21">
        <f t="shared" si="11"/>
        <v>7000</v>
      </c>
      <c r="F16" s="22">
        <f t="shared" ca="1" si="1"/>
        <v>28000</v>
      </c>
      <c r="G16" s="21">
        <v>5000</v>
      </c>
      <c r="H16" s="22">
        <f t="shared" ca="1" si="2"/>
        <v>20000</v>
      </c>
      <c r="I16" s="21">
        <v>1000</v>
      </c>
      <c r="J16" s="22">
        <f t="shared" ca="1" si="12"/>
        <v>4000</v>
      </c>
      <c r="K16" s="21"/>
      <c r="L16" s="22">
        <f t="shared" ca="1" si="13"/>
        <v>0</v>
      </c>
      <c r="M16" s="21">
        <v>1500</v>
      </c>
      <c r="N16" s="22">
        <f t="shared" ca="1" si="14"/>
        <v>6000</v>
      </c>
      <c r="O16" s="21">
        <v>2000</v>
      </c>
      <c r="P16" s="22">
        <f t="shared" ca="1" si="18"/>
        <v>8000</v>
      </c>
      <c r="Q16" s="21">
        <v>400</v>
      </c>
      <c r="R16" s="22">
        <f t="shared" ca="1" si="15"/>
        <v>1600</v>
      </c>
      <c r="S16" s="34" t="s">
        <v>54</v>
      </c>
      <c r="T16" s="22">
        <v>0</v>
      </c>
      <c r="U16" s="22">
        <f t="shared" ca="1" si="3"/>
        <v>19600</v>
      </c>
      <c r="V16" s="18">
        <f t="shared" ca="1" si="4"/>
        <v>72400</v>
      </c>
      <c r="W16" s="19">
        <f ca="1">VLOOKUP($V16,税率!$B$4:$F$10,4,TRUE)</f>
        <v>0.1</v>
      </c>
      <c r="X16" s="18">
        <f ca="1">VLOOKUP($V16,税率!$B$4:$F$10,5,TRUE)</f>
        <v>2520</v>
      </c>
      <c r="Y16" s="18">
        <f t="shared" ca="1" si="5"/>
        <v>4720</v>
      </c>
      <c r="Z16" s="20">
        <f t="shared" ca="1" si="6"/>
        <v>2910</v>
      </c>
      <c r="AA16" s="18">
        <f t="shared" ca="1" si="16"/>
        <v>1810</v>
      </c>
      <c r="AB16" s="18">
        <f t="shared" ca="1" si="7"/>
        <v>4720</v>
      </c>
      <c r="AC16" s="18">
        <f t="shared" ca="1" si="8"/>
        <v>26190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160000</v>
      </c>
      <c r="E17" s="21">
        <f t="shared" si="11"/>
        <v>8000</v>
      </c>
      <c r="F17" s="22">
        <f t="shared" ca="1" si="1"/>
        <v>32000</v>
      </c>
      <c r="G17" s="21">
        <v>5000</v>
      </c>
      <c r="H17" s="22">
        <f t="shared" ca="1" si="2"/>
        <v>20000</v>
      </c>
      <c r="I17" s="21">
        <v>1000</v>
      </c>
      <c r="J17" s="22">
        <f t="shared" ca="1" si="12"/>
        <v>4000</v>
      </c>
      <c r="K17" s="21">
        <v>1000</v>
      </c>
      <c r="L17" s="22">
        <f t="shared" ca="1" si="13"/>
        <v>4000</v>
      </c>
      <c r="M17" s="21"/>
      <c r="N17" s="22">
        <f t="shared" ca="1" si="14"/>
        <v>0</v>
      </c>
      <c r="O17" s="21">
        <v>2000</v>
      </c>
      <c r="P17" s="22">
        <f t="shared" ca="1" si="18"/>
        <v>8000</v>
      </c>
      <c r="Q17" s="21">
        <v>400</v>
      </c>
      <c r="R17" s="22">
        <f t="shared" ca="1" si="15"/>
        <v>1600</v>
      </c>
      <c r="S17" s="34" t="s">
        <v>54</v>
      </c>
      <c r="T17" s="22">
        <v>0</v>
      </c>
      <c r="U17" s="22">
        <f t="shared" ca="1" si="3"/>
        <v>17600</v>
      </c>
      <c r="V17" s="18">
        <f t="shared" ca="1" si="4"/>
        <v>90400</v>
      </c>
      <c r="W17" s="19">
        <f ca="1">VLOOKUP($V17,税率!$B$4:$F$10,4,TRUE)</f>
        <v>0.1</v>
      </c>
      <c r="X17" s="18">
        <f ca="1">VLOOKUP($V17,税率!$B$4:$F$10,5,TRUE)</f>
        <v>2520</v>
      </c>
      <c r="Y17" s="18">
        <f t="shared" ca="1" si="5"/>
        <v>6520</v>
      </c>
      <c r="Z17" s="20">
        <f t="shared" ca="1" si="6"/>
        <v>4260</v>
      </c>
      <c r="AA17" s="18">
        <f t="shared" ca="1" si="16"/>
        <v>2260</v>
      </c>
      <c r="AB17" s="18">
        <f t="shared" ca="1" si="7"/>
        <v>6520</v>
      </c>
      <c r="AC17" s="18">
        <f t="shared" ca="1" si="8"/>
        <v>29740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80000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20000</v>
      </c>
      <c r="I22" s="21">
        <v>1000</v>
      </c>
      <c r="J22" s="22">
        <f t="shared" ref="J22:J26" ca="1" si="20">MIN(IFERROR(VLOOKUP($B22,INDIRECT("'"&amp;$B$2&amp;"'!"&amp;"b:bz"),J$7,FALSE),0)+I22,J$6)</f>
        <v>4000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6000</v>
      </c>
      <c r="O22" s="21">
        <v>2000</v>
      </c>
      <c r="P22" s="22">
        <f t="shared" ref="P22:P26" ca="1" si="23">MIN(IFERROR(VLOOKUP($B22,INDIRECT("'"&amp;$B$2&amp;"'!"&amp;"b:bz"),P$7,FALSE),0)+O22,P$6)</f>
        <v>8000</v>
      </c>
      <c r="Q22" s="21">
        <v>400</v>
      </c>
      <c r="R22" s="22">
        <f ca="1">MIN(IFERROR(VLOOKUP($B22,INDIRECT("'"&amp;$B$2&amp;"'!"&amp;"b:bz"),R$7,FALSE),0)+Q22,4800)</f>
        <v>1600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19600</v>
      </c>
      <c r="V22" s="18">
        <f ca="1">D22-F22-H22-U22</f>
        <v>40400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1688.8888888888896</v>
      </c>
      <c r="Z22" s="20">
        <f ca="1">IFERROR(VLOOKUP($B22,INDIRECT("'"&amp;$B$2&amp;"'!"&amp;"b:bz"),Z$7,FALSE),0)</f>
        <v>937.1134020618556</v>
      </c>
      <c r="AA22" s="18">
        <f t="shared" ref="AA22:AA26" ca="1" si="25">MAX(Y22-Z22,0)</f>
        <v>751.775486827034</v>
      </c>
      <c r="AB22" s="18">
        <f ca="1">Z22+AA22</f>
        <v>1688.8888888888896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100000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20000</v>
      </c>
      <c r="I23" s="21">
        <v>1000</v>
      </c>
      <c r="J23" s="22">
        <f t="shared" ca="1" si="20"/>
        <v>4000</v>
      </c>
      <c r="K23" s="21">
        <v>1000</v>
      </c>
      <c r="L23" s="22">
        <f t="shared" ca="1" si="21"/>
        <v>4000</v>
      </c>
      <c r="M23" s="21"/>
      <c r="N23" s="22">
        <f t="shared" ca="1" si="22"/>
        <v>0</v>
      </c>
      <c r="O23" s="21">
        <v>2000</v>
      </c>
      <c r="P23" s="22">
        <f t="shared" ca="1" si="23"/>
        <v>8000</v>
      </c>
      <c r="Q23" s="21">
        <v>400</v>
      </c>
      <c r="R23" s="22">
        <f t="shared" ref="R23:R26" ca="1" si="27">MIN(IFERROR(VLOOKUP($B23,INDIRECT("'"&amp;$B$2&amp;"'!"&amp;"b:bz"),R$7,FALSE),0)+Q23,R$6)</f>
        <v>1600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17600</v>
      </c>
      <c r="V23" s="18">
        <f t="shared" ref="V23:V26" ca="1" si="28">D23-F23-H23-U23</f>
        <v>62400</v>
      </c>
      <c r="W23" s="19">
        <f ca="1">IF(V23&lt;=0,0,VLOOKUP(V23,税率!$B$26:$F$32,4,TRUE))</f>
        <v>0.1</v>
      </c>
      <c r="X23" s="18">
        <f ca="1">IF(V23&lt;=0,0,VLOOKUP(V23,税率!$B$26:$F$32,5,TRUE))</f>
        <v>2520</v>
      </c>
      <c r="Y23" s="18">
        <f t="shared" ref="Y23:Y26" ca="1" si="29">(V23-X23)/(1-W23)*W23-X23</f>
        <v>4133.333333333333</v>
      </c>
      <c r="Z23" s="20">
        <f ca="1">IFERROR(VLOOKUP($B23,INDIRECT("'"&amp;$B$2&amp;"'!"&amp;"b:bz"),Z$7,FALSE),0)</f>
        <v>2400</v>
      </c>
      <c r="AA23" s="18">
        <f t="shared" ca="1" si="25"/>
        <v>1733.333333333333</v>
      </c>
      <c r="AB23" s="18">
        <f ca="1">Z23+AA23</f>
        <v>4133.333333333333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120000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20000</v>
      </c>
      <c r="I24" s="21">
        <v>1000</v>
      </c>
      <c r="J24" s="22">
        <f t="shared" ca="1" si="20"/>
        <v>4000</v>
      </c>
      <c r="K24" s="21"/>
      <c r="L24" s="22">
        <f t="shared" ca="1" si="21"/>
        <v>0</v>
      </c>
      <c r="M24" s="21">
        <v>1500</v>
      </c>
      <c r="N24" s="22">
        <f t="shared" ca="1" si="22"/>
        <v>6000</v>
      </c>
      <c r="O24" s="21">
        <v>2000</v>
      </c>
      <c r="P24" s="22">
        <f t="shared" ca="1" si="23"/>
        <v>8000</v>
      </c>
      <c r="Q24" s="21">
        <v>400</v>
      </c>
      <c r="R24" s="22">
        <f t="shared" ca="1" si="27"/>
        <v>1600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19600</v>
      </c>
      <c r="V24" s="18">
        <f t="shared" ca="1" si="28"/>
        <v>80400</v>
      </c>
      <c r="W24" s="19">
        <f ca="1">IF(V24&lt;=0,0,VLOOKUP(V24,税率!$B$26:$F$32,4,TRUE))</f>
        <v>0.1</v>
      </c>
      <c r="X24" s="18">
        <f ca="1">IF(V24&lt;=0,0,VLOOKUP(V24,税率!$B$26:$F$32,5,TRUE))</f>
        <v>2520</v>
      </c>
      <c r="Y24" s="18">
        <f t="shared" ca="1" si="29"/>
        <v>6133.3333333333339</v>
      </c>
      <c r="Z24" s="20">
        <f ca="1">IFERROR(VLOOKUP($B24,INDIRECT("'"&amp;$B$2&amp;"'!"&amp;"b:bz"),Z$7,FALSE),0)</f>
        <v>3900</v>
      </c>
      <c r="AA24" s="18">
        <f t="shared" ca="1" si="25"/>
        <v>2233.3333333333339</v>
      </c>
      <c r="AB24" s="18">
        <f ca="1">Z24+AA24</f>
        <v>6133.3333333333339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140000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20000</v>
      </c>
      <c r="I25" s="21">
        <v>1000</v>
      </c>
      <c r="J25" s="22">
        <f t="shared" ca="1" si="20"/>
        <v>4000</v>
      </c>
      <c r="K25" s="21">
        <v>1000</v>
      </c>
      <c r="L25" s="22">
        <f t="shared" ca="1" si="21"/>
        <v>4000</v>
      </c>
      <c r="M25" s="21"/>
      <c r="N25" s="22">
        <f t="shared" ca="1" si="22"/>
        <v>0</v>
      </c>
      <c r="O25" s="21">
        <v>2000</v>
      </c>
      <c r="P25" s="22">
        <f t="shared" ca="1" si="23"/>
        <v>8000</v>
      </c>
      <c r="Q25" s="21">
        <v>400</v>
      </c>
      <c r="R25" s="22">
        <f t="shared" ca="1" si="27"/>
        <v>1600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17600</v>
      </c>
      <c r="V25" s="18">
        <f t="shared" ca="1" si="28"/>
        <v>102400</v>
      </c>
      <c r="W25" s="19">
        <f ca="1">IF(V25&lt;=0,0,VLOOKUP(V25,税率!$B$26:$F$32,4,TRUE))</f>
        <v>0.1</v>
      </c>
      <c r="X25" s="18">
        <f ca="1">IF(V25&lt;=0,0,VLOOKUP(V25,税率!$B$26:$F$32,5,TRUE))</f>
        <v>2520</v>
      </c>
      <c r="Y25" s="18">
        <f t="shared" ca="1" si="29"/>
        <v>8577.7777777777792</v>
      </c>
      <c r="Z25" s="20">
        <f ca="1">IFERROR(VLOOKUP($B25,INDIRECT("'"&amp;$B$2&amp;"'!"&amp;"b:bz"),Z$7,FALSE),0)</f>
        <v>5733.3333333333339</v>
      </c>
      <c r="AA25" s="18">
        <f t="shared" ca="1" si="25"/>
        <v>2844.4444444444453</v>
      </c>
      <c r="AB25" s="18">
        <f ca="1">Z25+AA25</f>
        <v>8577.7777777777792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160000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20000</v>
      </c>
      <c r="I26" s="21">
        <v>1000</v>
      </c>
      <c r="J26" s="22">
        <f t="shared" ca="1" si="20"/>
        <v>4000</v>
      </c>
      <c r="K26" s="21"/>
      <c r="L26" s="22">
        <f t="shared" ca="1" si="21"/>
        <v>0</v>
      </c>
      <c r="M26" s="21">
        <v>1500</v>
      </c>
      <c r="N26" s="22">
        <f t="shared" ca="1" si="22"/>
        <v>6000</v>
      </c>
      <c r="O26" s="21">
        <v>2000</v>
      </c>
      <c r="P26" s="22">
        <f t="shared" ca="1" si="23"/>
        <v>8000</v>
      </c>
      <c r="Q26" s="21">
        <v>400</v>
      </c>
      <c r="R26" s="22">
        <f t="shared" ca="1" si="27"/>
        <v>1600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19600</v>
      </c>
      <c r="V26" s="18">
        <f t="shared" ca="1" si="28"/>
        <v>120400</v>
      </c>
      <c r="W26" s="19">
        <f ca="1">IF(V26&lt;=0,0,VLOOKUP(V26,税率!$B$26:$F$32,4,TRUE))</f>
        <v>0.1</v>
      </c>
      <c r="X26" s="18">
        <f ca="1">IF(V26&lt;=0,0,VLOOKUP(V26,税率!$B$26:$F$32,5,TRUE))</f>
        <v>2520</v>
      </c>
      <c r="Y26" s="18">
        <f t="shared" ca="1" si="29"/>
        <v>10577.777777777779</v>
      </c>
      <c r="Z26" s="20">
        <f ca="1">IFERROR(VLOOKUP($B26,INDIRECT("'"&amp;$B$2&amp;"'!"&amp;"b:bz"),Z$7,FALSE),0)</f>
        <v>7233.3333333333339</v>
      </c>
      <c r="AA26" s="18">
        <f t="shared" ca="1" si="25"/>
        <v>3344.4444444444453</v>
      </c>
      <c r="AB26" s="18">
        <f ca="1">Z26+AA26</f>
        <v>10577.777777777779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298" priority="32">
      <formula>ISODD($A8)</formula>
    </cfRule>
  </conditionalFormatting>
  <conditionalFormatting sqref="D8:D17">
    <cfRule type="expression" dxfId="297" priority="31">
      <formula>ISODD($A8)</formula>
    </cfRule>
  </conditionalFormatting>
  <conditionalFormatting sqref="D22">
    <cfRule type="expression" dxfId="296" priority="30">
      <formula>ISODD($A22)</formula>
    </cfRule>
  </conditionalFormatting>
  <conditionalFormatting sqref="W22:Y22">
    <cfRule type="expression" dxfId="295" priority="29">
      <formula>ISODD($A22)</formula>
    </cfRule>
  </conditionalFormatting>
  <conditionalFormatting sqref="E23:H25 Z23:Z25 A23:C25 R23:V25 AB23:AC25">
    <cfRule type="expression" dxfId="294" priority="28">
      <formula>ISODD($A23)</formula>
    </cfRule>
  </conditionalFormatting>
  <conditionalFormatting sqref="D23:D25">
    <cfRule type="expression" dxfId="293" priority="27">
      <formula>ISODD($A23)</formula>
    </cfRule>
  </conditionalFormatting>
  <conditionalFormatting sqref="W23:Y25">
    <cfRule type="expression" dxfId="292" priority="26">
      <formula>ISODD($A23)</formula>
    </cfRule>
  </conditionalFormatting>
  <conditionalFormatting sqref="A26:B26 E26:H26 Z26 R26:V26 AB26:AC26">
    <cfRule type="expression" dxfId="291" priority="25">
      <formula>ISODD($A26)</formula>
    </cfRule>
  </conditionalFormatting>
  <conditionalFormatting sqref="D26">
    <cfRule type="expression" dxfId="290" priority="24">
      <formula>ISODD($A26)</formula>
    </cfRule>
  </conditionalFormatting>
  <conditionalFormatting sqref="W26:Y26">
    <cfRule type="expression" dxfId="289" priority="23">
      <formula>ISODD($A26)</formula>
    </cfRule>
  </conditionalFormatting>
  <conditionalFormatting sqref="C26">
    <cfRule type="expression" dxfId="288" priority="22">
      <formula>ISODD($A26)</formula>
    </cfRule>
  </conditionalFormatting>
  <conditionalFormatting sqref="P22 P8:P17">
    <cfRule type="expression" dxfId="287" priority="21">
      <formula>ISODD($A8)</formula>
    </cfRule>
  </conditionalFormatting>
  <conditionalFormatting sqref="P23:P25">
    <cfRule type="expression" dxfId="286" priority="20">
      <formula>ISODD($A23)</formula>
    </cfRule>
  </conditionalFormatting>
  <conditionalFormatting sqref="P26">
    <cfRule type="expression" dxfId="285" priority="19">
      <formula>ISODD($A26)</formula>
    </cfRule>
  </conditionalFormatting>
  <conditionalFormatting sqref="N8:N17">
    <cfRule type="expression" dxfId="284" priority="18">
      <formula>ISODD($A8)</formula>
    </cfRule>
  </conditionalFormatting>
  <conditionalFormatting sqref="L8:L17">
    <cfRule type="expression" dxfId="283" priority="17">
      <formula>ISODD($A8)</formula>
    </cfRule>
  </conditionalFormatting>
  <conditionalFormatting sqref="J8:J17">
    <cfRule type="expression" dxfId="282" priority="16">
      <formula>ISODD($A8)</formula>
    </cfRule>
  </conditionalFormatting>
  <conditionalFormatting sqref="K8:K17 K22">
    <cfRule type="expression" dxfId="281" priority="15">
      <formula>ISODD($A8)</formula>
    </cfRule>
  </conditionalFormatting>
  <conditionalFormatting sqref="M8:M17">
    <cfRule type="expression" dxfId="280" priority="14">
      <formula>ISODD($A8)</formula>
    </cfRule>
  </conditionalFormatting>
  <conditionalFormatting sqref="Q8:Q17">
    <cfRule type="expression" dxfId="279" priority="12">
      <formula>ISODD($A8)</formula>
    </cfRule>
  </conditionalFormatting>
  <conditionalFormatting sqref="O8:O17">
    <cfRule type="expression" dxfId="278" priority="13">
      <formula>ISODD($A8)</formula>
    </cfRule>
  </conditionalFormatting>
  <conditionalFormatting sqref="Q22:Q26">
    <cfRule type="expression" dxfId="277" priority="11">
      <formula>ISODD($A22)</formula>
    </cfRule>
  </conditionalFormatting>
  <conditionalFormatting sqref="O22:O26">
    <cfRule type="expression" dxfId="276" priority="10">
      <formula>ISODD($A22)</formula>
    </cfRule>
  </conditionalFormatting>
  <conditionalFormatting sqref="I8:I17 I22">
    <cfRule type="expression" dxfId="275" priority="8">
      <formula>ISODD($A8)</formula>
    </cfRule>
  </conditionalFormatting>
  <conditionalFormatting sqref="I23:I26">
    <cfRule type="expression" dxfId="274" priority="7">
      <formula>ISODD($A23)</formula>
    </cfRule>
  </conditionalFormatting>
  <conditionalFormatting sqref="M22:M26">
    <cfRule type="expression" dxfId="273" priority="6">
      <formula>ISODD($A22)</formula>
    </cfRule>
  </conditionalFormatting>
  <conditionalFormatting sqref="K23:K26">
    <cfRule type="expression" dxfId="272" priority="9">
      <formula>ISODD($A23)</formula>
    </cfRule>
  </conditionalFormatting>
  <conditionalFormatting sqref="N22:N26">
    <cfRule type="expression" dxfId="271" priority="5">
      <formula>ISODD($A22)</formula>
    </cfRule>
  </conditionalFormatting>
  <conditionalFormatting sqref="L22:L26">
    <cfRule type="expression" dxfId="270" priority="4">
      <formula>ISODD($A22)</formula>
    </cfRule>
  </conditionalFormatting>
  <conditionalFormatting sqref="J22:J26">
    <cfRule type="expression" dxfId="269" priority="3">
      <formula>ISODD($A22)</formula>
    </cfRule>
  </conditionalFormatting>
  <conditionalFormatting sqref="AA22:AA26">
    <cfRule type="expression" dxfId="268" priority="2">
      <formula>ISODD($A22)</formula>
    </cfRule>
  </conditionalFormatting>
  <conditionalFormatting sqref="AD22:AD26">
    <cfRule type="expression" dxfId="267" priority="1">
      <formula>ISODD($A22)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D465-9777-4F80-B63B-98AC0320F7B6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5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4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25000</v>
      </c>
      <c r="E8" s="21">
        <f>C8*0.2</f>
        <v>1000</v>
      </c>
      <c r="F8" s="22">
        <f t="shared" ref="F8:F17" ca="1" si="1">IFERROR(VLOOKUP($B8,INDIRECT("'"&amp;$B$2&amp;"'!"&amp;"b:bz"),F$7,FALSE),0)+E8</f>
        <v>5000</v>
      </c>
      <c r="G8" s="21">
        <v>5000</v>
      </c>
      <c r="H8" s="22">
        <f t="shared" ref="H8:H17" ca="1" si="2">IFERROR(VLOOKUP($B8,INDIRECT("'"&amp;$B$2&amp;"'!"&amp;"b:bz"),H$7,FALSE),0)+G8</f>
        <v>25000</v>
      </c>
      <c r="I8" s="21">
        <v>1000</v>
      </c>
      <c r="J8" s="22">
        <f ca="1">MIN(IFERROR(VLOOKUP($B8,INDIRECT("'"&amp;$B$2&amp;"'!"&amp;"b:bz"),J$7,FALSE),0)+I8,J$6)</f>
        <v>5000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7500</v>
      </c>
      <c r="O8" s="21">
        <v>2000</v>
      </c>
      <c r="P8" s="22">
        <f ca="1">MIN(IFERROR(VLOOKUP($B8,INDIRECT("'"&amp;$B$2&amp;"'!"&amp;"b:bz"),P$7,FALSE),0)+O8,P$6)</f>
        <v>10000</v>
      </c>
      <c r="Q8" s="21">
        <v>400</v>
      </c>
      <c r="R8" s="22">
        <f ca="1">MIN(IFERROR(VLOOKUP($B8,INDIRECT("'"&amp;$B$2&amp;"'!"&amp;"b:bz"),R$7,FALSE),0)+Q8,R$6)</f>
        <v>2000</v>
      </c>
      <c r="S8" s="98" t="s">
        <v>54</v>
      </c>
      <c r="T8" s="22">
        <v>0</v>
      </c>
      <c r="U8" s="22">
        <f t="shared" ref="U8:U17" ca="1" si="3">J8+L8+N8+P8+R8+T8</f>
        <v>24500</v>
      </c>
      <c r="V8" s="18">
        <f t="shared" ref="V8:V17" ca="1" si="4">D8-F8-H8-U8</f>
        <v>-29500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37500</v>
      </c>
      <c r="E9" s="21">
        <f t="shared" ref="E9:E17" si="11">C9*0.2</f>
        <v>1500</v>
      </c>
      <c r="F9" s="22">
        <f t="shared" ca="1" si="1"/>
        <v>7500</v>
      </c>
      <c r="G9" s="21">
        <v>5000</v>
      </c>
      <c r="H9" s="22">
        <f t="shared" ca="1" si="2"/>
        <v>25000</v>
      </c>
      <c r="I9" s="21">
        <v>1000</v>
      </c>
      <c r="J9" s="22">
        <f t="shared" ref="J9:J17" ca="1" si="12">MIN(IFERROR(VLOOKUP($B9,INDIRECT("'"&amp;$B$2&amp;"'!"&amp;"b:bz"),J$7,FALSE),0)+I9,J$6)</f>
        <v>5000</v>
      </c>
      <c r="K9" s="21">
        <v>1000</v>
      </c>
      <c r="L9" s="22">
        <f t="shared" ref="L9:L17" ca="1" si="13">MIN(IFERROR(VLOOKUP($B9,INDIRECT("'"&amp;$B$2&amp;"'!"&amp;"b:bz"),L$7,FALSE),0)+K9,L$6)</f>
        <v>5000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10000</v>
      </c>
      <c r="Q9" s="21">
        <v>400</v>
      </c>
      <c r="R9" s="22">
        <f t="shared" ref="R9:R17" ca="1" si="15">MIN(IFERROR(VLOOKUP($B9,INDIRECT("'"&amp;$B$2&amp;"'!"&amp;"b:bz"),R$7,FALSE),0)+Q9,R$6)</f>
        <v>2000</v>
      </c>
      <c r="S9" s="34" t="s">
        <v>54</v>
      </c>
      <c r="T9" s="22">
        <v>0</v>
      </c>
      <c r="U9" s="22">
        <f t="shared" ca="1" si="3"/>
        <v>22000</v>
      </c>
      <c r="V9" s="18">
        <f t="shared" ca="1" si="4"/>
        <v>-17000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50000</v>
      </c>
      <c r="E10" s="21">
        <f t="shared" si="11"/>
        <v>2000</v>
      </c>
      <c r="F10" s="22">
        <f t="shared" ca="1" si="1"/>
        <v>10000</v>
      </c>
      <c r="G10" s="21">
        <v>5000</v>
      </c>
      <c r="H10" s="22">
        <f t="shared" ca="1" si="2"/>
        <v>25000</v>
      </c>
      <c r="I10" s="21">
        <v>1000</v>
      </c>
      <c r="J10" s="22">
        <f t="shared" ca="1" si="12"/>
        <v>5000</v>
      </c>
      <c r="K10" s="21"/>
      <c r="L10" s="22">
        <f t="shared" ca="1" si="13"/>
        <v>0</v>
      </c>
      <c r="M10" s="21">
        <v>1500</v>
      </c>
      <c r="N10" s="22">
        <f t="shared" ca="1" si="14"/>
        <v>7500</v>
      </c>
      <c r="O10" s="21">
        <v>2000</v>
      </c>
      <c r="P10" s="22">
        <f t="shared" ref="P10:P17" ca="1" si="18">MIN(IFERROR(VLOOKUP($B10,INDIRECT("'"&amp;$B$2&amp;"'!"&amp;"b:bz"),P$7,FALSE),0)+O10,P$6)</f>
        <v>10000</v>
      </c>
      <c r="Q10" s="21">
        <v>400</v>
      </c>
      <c r="R10" s="22">
        <f t="shared" ca="1" si="15"/>
        <v>2000</v>
      </c>
      <c r="S10" s="34" t="s">
        <v>54</v>
      </c>
      <c r="T10" s="22">
        <v>0</v>
      </c>
      <c r="U10" s="22">
        <f t="shared" ca="1" si="3"/>
        <v>24500</v>
      </c>
      <c r="V10" s="18">
        <f t="shared" ca="1" si="4"/>
        <v>-9500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62500</v>
      </c>
      <c r="E11" s="21">
        <f t="shared" si="11"/>
        <v>2500</v>
      </c>
      <c r="F11" s="22">
        <f t="shared" ca="1" si="1"/>
        <v>12500</v>
      </c>
      <c r="G11" s="21">
        <v>5000</v>
      </c>
      <c r="H11" s="22">
        <f t="shared" ca="1" si="2"/>
        <v>25000</v>
      </c>
      <c r="I11" s="21">
        <v>1000</v>
      </c>
      <c r="J11" s="22">
        <f t="shared" ca="1" si="12"/>
        <v>5000</v>
      </c>
      <c r="K11" s="21">
        <v>1000</v>
      </c>
      <c r="L11" s="22">
        <f t="shared" ca="1" si="13"/>
        <v>5000</v>
      </c>
      <c r="M11" s="21"/>
      <c r="N11" s="22">
        <f t="shared" ca="1" si="14"/>
        <v>0</v>
      </c>
      <c r="O11" s="21">
        <v>2000</v>
      </c>
      <c r="P11" s="22">
        <f t="shared" ca="1" si="18"/>
        <v>10000</v>
      </c>
      <c r="Q11" s="21">
        <v>400</v>
      </c>
      <c r="R11" s="22">
        <f t="shared" ca="1" si="15"/>
        <v>2000</v>
      </c>
      <c r="S11" s="34" t="s">
        <v>54</v>
      </c>
      <c r="T11" s="22">
        <v>0</v>
      </c>
      <c r="U11" s="22">
        <f t="shared" ca="1" si="3"/>
        <v>22000</v>
      </c>
      <c r="V11" s="18">
        <f t="shared" ca="1" si="4"/>
        <v>3000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90</v>
      </c>
      <c r="Z11" s="20">
        <f t="shared" ca="1" si="6"/>
        <v>72</v>
      </c>
      <c r="AA11" s="18">
        <f t="shared" ca="1" si="16"/>
        <v>18</v>
      </c>
      <c r="AB11" s="18">
        <f t="shared" ca="1" si="7"/>
        <v>90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75000</v>
      </c>
      <c r="E12" s="21">
        <f t="shared" si="11"/>
        <v>3000</v>
      </c>
      <c r="F12" s="22">
        <f t="shared" ca="1" si="1"/>
        <v>15000</v>
      </c>
      <c r="G12" s="21">
        <v>5000</v>
      </c>
      <c r="H12" s="22">
        <f t="shared" ca="1" si="2"/>
        <v>25000</v>
      </c>
      <c r="I12" s="21">
        <v>1000</v>
      </c>
      <c r="J12" s="22">
        <f t="shared" ca="1" si="12"/>
        <v>5000</v>
      </c>
      <c r="K12" s="21"/>
      <c r="L12" s="22">
        <f t="shared" ca="1" si="13"/>
        <v>0</v>
      </c>
      <c r="M12" s="21">
        <v>1500</v>
      </c>
      <c r="N12" s="22">
        <f t="shared" ca="1" si="14"/>
        <v>7500</v>
      </c>
      <c r="O12" s="21">
        <v>2000</v>
      </c>
      <c r="P12" s="22">
        <f t="shared" ca="1" si="18"/>
        <v>10000</v>
      </c>
      <c r="Q12" s="21">
        <v>400</v>
      </c>
      <c r="R12" s="22">
        <f t="shared" ca="1" si="15"/>
        <v>2000</v>
      </c>
      <c r="S12" s="34" t="s">
        <v>54</v>
      </c>
      <c r="T12" s="22">
        <v>0</v>
      </c>
      <c r="U12" s="22">
        <f t="shared" ca="1" si="3"/>
        <v>24500</v>
      </c>
      <c r="V12" s="18">
        <f t="shared" ca="1" si="4"/>
        <v>10500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315</v>
      </c>
      <c r="Z12" s="20">
        <f t="shared" ca="1" si="6"/>
        <v>252</v>
      </c>
      <c r="AA12" s="18">
        <f t="shared" ca="1" si="16"/>
        <v>63</v>
      </c>
      <c r="AB12" s="18">
        <f t="shared" ca="1" si="7"/>
        <v>315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100000</v>
      </c>
      <c r="E13" s="21">
        <f t="shared" si="11"/>
        <v>4000</v>
      </c>
      <c r="F13" s="22">
        <f t="shared" ca="1" si="1"/>
        <v>20000</v>
      </c>
      <c r="G13" s="21">
        <v>5000</v>
      </c>
      <c r="H13" s="22">
        <f t="shared" ca="1" si="2"/>
        <v>25000</v>
      </c>
      <c r="I13" s="21">
        <v>1000</v>
      </c>
      <c r="J13" s="22">
        <f t="shared" ca="1" si="12"/>
        <v>5000</v>
      </c>
      <c r="K13" s="21">
        <v>1000</v>
      </c>
      <c r="L13" s="22">
        <f t="shared" ca="1" si="13"/>
        <v>5000</v>
      </c>
      <c r="M13" s="21"/>
      <c r="N13" s="22">
        <f t="shared" ca="1" si="14"/>
        <v>0</v>
      </c>
      <c r="O13" s="21">
        <v>2000</v>
      </c>
      <c r="P13" s="22">
        <f t="shared" ca="1" si="18"/>
        <v>10000</v>
      </c>
      <c r="Q13" s="21">
        <v>400</v>
      </c>
      <c r="R13" s="22">
        <f t="shared" ca="1" si="15"/>
        <v>2000</v>
      </c>
      <c r="S13" s="34" t="s">
        <v>54</v>
      </c>
      <c r="T13" s="22">
        <v>0</v>
      </c>
      <c r="U13" s="22">
        <f t="shared" ca="1" si="3"/>
        <v>22000</v>
      </c>
      <c r="V13" s="18">
        <f t="shared" ca="1" si="4"/>
        <v>33000</v>
      </c>
      <c r="W13" s="19">
        <f ca="1">VLOOKUP($V13,税率!$B$4:$F$10,4,TRUE)</f>
        <v>0.03</v>
      </c>
      <c r="X13" s="18">
        <f ca="1">VLOOKUP($V13,税率!$B$4:$F$10,5,TRUE)</f>
        <v>0</v>
      </c>
      <c r="Y13" s="18">
        <f t="shared" ca="1" si="5"/>
        <v>990</v>
      </c>
      <c r="Z13" s="20">
        <f t="shared" ca="1" si="6"/>
        <v>792</v>
      </c>
      <c r="AA13" s="18">
        <f t="shared" ca="1" si="16"/>
        <v>198</v>
      </c>
      <c r="AB13" s="18">
        <f t="shared" ca="1" si="7"/>
        <v>990</v>
      </c>
      <c r="AC13" s="18">
        <f t="shared" ca="1" si="8"/>
        <v>15802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125000</v>
      </c>
      <c r="E14" s="21">
        <f t="shared" si="11"/>
        <v>5000</v>
      </c>
      <c r="F14" s="22">
        <f t="shared" ca="1" si="1"/>
        <v>25000</v>
      </c>
      <c r="G14" s="21">
        <v>5000</v>
      </c>
      <c r="H14" s="22">
        <f t="shared" ca="1" si="2"/>
        <v>25000</v>
      </c>
      <c r="I14" s="21">
        <v>1000</v>
      </c>
      <c r="J14" s="22">
        <f t="shared" ca="1" si="12"/>
        <v>5000</v>
      </c>
      <c r="K14" s="21"/>
      <c r="L14" s="22">
        <f t="shared" ca="1" si="13"/>
        <v>0</v>
      </c>
      <c r="M14" s="21">
        <v>1500</v>
      </c>
      <c r="N14" s="22">
        <f t="shared" ca="1" si="14"/>
        <v>7500</v>
      </c>
      <c r="O14" s="21">
        <v>2000</v>
      </c>
      <c r="P14" s="22">
        <f t="shared" ca="1" si="18"/>
        <v>10000</v>
      </c>
      <c r="Q14" s="21">
        <v>400</v>
      </c>
      <c r="R14" s="22">
        <f t="shared" ca="1" si="15"/>
        <v>2000</v>
      </c>
      <c r="S14" s="34" t="s">
        <v>54</v>
      </c>
      <c r="T14" s="22">
        <v>0</v>
      </c>
      <c r="U14" s="22">
        <f t="shared" ca="1" si="3"/>
        <v>24500</v>
      </c>
      <c r="V14" s="18">
        <f t="shared" ca="1" si="4"/>
        <v>50500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2530</v>
      </c>
      <c r="Z14" s="20">
        <f t="shared" ca="1" si="6"/>
        <v>1520</v>
      </c>
      <c r="AA14" s="18">
        <f t="shared" ca="1" si="16"/>
        <v>1010</v>
      </c>
      <c r="AB14" s="18">
        <f t="shared" ca="1" si="7"/>
        <v>2530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150000</v>
      </c>
      <c r="E15" s="21">
        <f t="shared" si="11"/>
        <v>6000</v>
      </c>
      <c r="F15" s="22">
        <f t="shared" ca="1" si="1"/>
        <v>30000</v>
      </c>
      <c r="G15" s="21">
        <v>5000</v>
      </c>
      <c r="H15" s="22">
        <f t="shared" ca="1" si="2"/>
        <v>25000</v>
      </c>
      <c r="I15" s="21">
        <v>1000</v>
      </c>
      <c r="J15" s="22">
        <f t="shared" ca="1" si="12"/>
        <v>5000</v>
      </c>
      <c r="K15" s="21">
        <v>1000</v>
      </c>
      <c r="L15" s="22">
        <f t="shared" ca="1" si="13"/>
        <v>5000</v>
      </c>
      <c r="M15" s="21"/>
      <c r="N15" s="22">
        <f t="shared" ca="1" si="14"/>
        <v>0</v>
      </c>
      <c r="O15" s="21">
        <v>2000</v>
      </c>
      <c r="P15" s="22">
        <f t="shared" ca="1" si="18"/>
        <v>10000</v>
      </c>
      <c r="Q15" s="21">
        <v>400</v>
      </c>
      <c r="R15" s="22">
        <f t="shared" ca="1" si="15"/>
        <v>2000</v>
      </c>
      <c r="S15" s="34" t="s">
        <v>54</v>
      </c>
      <c r="T15" s="22">
        <v>0</v>
      </c>
      <c r="U15" s="22">
        <f t="shared" ca="1" si="3"/>
        <v>22000</v>
      </c>
      <c r="V15" s="18">
        <f t="shared" ca="1" si="4"/>
        <v>73000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4780</v>
      </c>
      <c r="Z15" s="20">
        <f t="shared" ca="1" si="6"/>
        <v>3320</v>
      </c>
      <c r="AA15" s="18">
        <f t="shared" ca="1" si="16"/>
        <v>1460</v>
      </c>
      <c r="AB15" s="18">
        <f t="shared" ca="1" si="7"/>
        <v>4780</v>
      </c>
      <c r="AC15" s="18">
        <f t="shared" ca="1" si="8"/>
        <v>22540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175000</v>
      </c>
      <c r="E16" s="21">
        <f t="shared" si="11"/>
        <v>7000</v>
      </c>
      <c r="F16" s="22">
        <f t="shared" ca="1" si="1"/>
        <v>35000</v>
      </c>
      <c r="G16" s="21">
        <v>5000</v>
      </c>
      <c r="H16" s="22">
        <f t="shared" ca="1" si="2"/>
        <v>25000</v>
      </c>
      <c r="I16" s="21">
        <v>1000</v>
      </c>
      <c r="J16" s="22">
        <f t="shared" ca="1" si="12"/>
        <v>5000</v>
      </c>
      <c r="K16" s="21"/>
      <c r="L16" s="22">
        <f t="shared" ca="1" si="13"/>
        <v>0</v>
      </c>
      <c r="M16" s="21">
        <v>1500</v>
      </c>
      <c r="N16" s="22">
        <f t="shared" ca="1" si="14"/>
        <v>7500</v>
      </c>
      <c r="O16" s="21">
        <v>2000</v>
      </c>
      <c r="P16" s="22">
        <f t="shared" ca="1" si="18"/>
        <v>10000</v>
      </c>
      <c r="Q16" s="21">
        <v>400</v>
      </c>
      <c r="R16" s="22">
        <f t="shared" ca="1" si="15"/>
        <v>2000</v>
      </c>
      <c r="S16" s="34" t="s">
        <v>54</v>
      </c>
      <c r="T16" s="22">
        <v>0</v>
      </c>
      <c r="U16" s="22">
        <f t="shared" ca="1" si="3"/>
        <v>24500</v>
      </c>
      <c r="V16" s="18">
        <f t="shared" ca="1" si="4"/>
        <v>90500</v>
      </c>
      <c r="W16" s="19">
        <f ca="1">VLOOKUP($V16,税率!$B$4:$F$10,4,TRUE)</f>
        <v>0.1</v>
      </c>
      <c r="X16" s="18">
        <f ca="1">VLOOKUP($V16,税率!$B$4:$F$10,5,TRUE)</f>
        <v>2520</v>
      </c>
      <c r="Y16" s="18">
        <f t="shared" ca="1" si="5"/>
        <v>6530</v>
      </c>
      <c r="Z16" s="20">
        <f t="shared" ca="1" si="6"/>
        <v>4720</v>
      </c>
      <c r="AA16" s="18">
        <f t="shared" ca="1" si="16"/>
        <v>1810</v>
      </c>
      <c r="AB16" s="18">
        <f t="shared" ca="1" si="7"/>
        <v>6530</v>
      </c>
      <c r="AC16" s="18">
        <f t="shared" ca="1" si="8"/>
        <v>26190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200000</v>
      </c>
      <c r="E17" s="21">
        <f t="shared" si="11"/>
        <v>8000</v>
      </c>
      <c r="F17" s="22">
        <f t="shared" ca="1" si="1"/>
        <v>40000</v>
      </c>
      <c r="G17" s="21">
        <v>5000</v>
      </c>
      <c r="H17" s="22">
        <f t="shared" ca="1" si="2"/>
        <v>25000</v>
      </c>
      <c r="I17" s="21">
        <v>1000</v>
      </c>
      <c r="J17" s="22">
        <f t="shared" ca="1" si="12"/>
        <v>5000</v>
      </c>
      <c r="K17" s="21">
        <v>1000</v>
      </c>
      <c r="L17" s="22">
        <f t="shared" ca="1" si="13"/>
        <v>5000</v>
      </c>
      <c r="M17" s="21"/>
      <c r="N17" s="22">
        <f t="shared" ca="1" si="14"/>
        <v>0</v>
      </c>
      <c r="O17" s="21">
        <v>2000</v>
      </c>
      <c r="P17" s="22">
        <f t="shared" ca="1" si="18"/>
        <v>10000</v>
      </c>
      <c r="Q17" s="21">
        <v>400</v>
      </c>
      <c r="R17" s="22">
        <f t="shared" ca="1" si="15"/>
        <v>2000</v>
      </c>
      <c r="S17" s="34" t="s">
        <v>54</v>
      </c>
      <c r="T17" s="22">
        <v>0</v>
      </c>
      <c r="U17" s="22">
        <f t="shared" ca="1" si="3"/>
        <v>22000</v>
      </c>
      <c r="V17" s="18">
        <f t="shared" ca="1" si="4"/>
        <v>113000</v>
      </c>
      <c r="W17" s="19">
        <f ca="1">VLOOKUP($V17,税率!$B$4:$F$10,4,TRUE)</f>
        <v>0.1</v>
      </c>
      <c r="X17" s="18">
        <f ca="1">VLOOKUP($V17,税率!$B$4:$F$10,5,TRUE)</f>
        <v>2520</v>
      </c>
      <c r="Y17" s="18">
        <f t="shared" ca="1" si="5"/>
        <v>8780</v>
      </c>
      <c r="Z17" s="20">
        <f t="shared" ca="1" si="6"/>
        <v>6520</v>
      </c>
      <c r="AA17" s="18">
        <f t="shared" ca="1" si="16"/>
        <v>2260</v>
      </c>
      <c r="AB17" s="18">
        <f t="shared" ca="1" si="7"/>
        <v>8780</v>
      </c>
      <c r="AC17" s="18">
        <f t="shared" ca="1" si="8"/>
        <v>29740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100000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25000</v>
      </c>
      <c r="I22" s="21">
        <v>1000</v>
      </c>
      <c r="J22" s="22">
        <f t="shared" ref="J22:J26" ca="1" si="20">MIN(IFERROR(VLOOKUP($B22,INDIRECT("'"&amp;$B$2&amp;"'!"&amp;"b:bz"),J$7,FALSE),0)+I22,J$6)</f>
        <v>5000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7500</v>
      </c>
      <c r="O22" s="21">
        <v>2000</v>
      </c>
      <c r="P22" s="22">
        <f t="shared" ref="P22:P26" ca="1" si="23">MIN(IFERROR(VLOOKUP($B22,INDIRECT("'"&amp;$B$2&amp;"'!"&amp;"b:bz"),P$7,FALSE),0)+O22,P$6)</f>
        <v>10000</v>
      </c>
      <c r="Q22" s="21">
        <v>400</v>
      </c>
      <c r="R22" s="22">
        <f ca="1">MIN(IFERROR(VLOOKUP($B22,INDIRECT("'"&amp;$B$2&amp;"'!"&amp;"b:bz"),R$7,FALSE),0)+Q22,4800)</f>
        <v>2000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24500</v>
      </c>
      <c r="V22" s="18">
        <f ca="1">D22-F22-H22-U22</f>
        <v>50500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2811.1111111111113</v>
      </c>
      <c r="Z22" s="20">
        <f ca="1">IFERROR(VLOOKUP($B22,INDIRECT("'"&amp;$B$2&amp;"'!"&amp;"b:bz"),Z$7,FALSE),0)</f>
        <v>1688.8888888888896</v>
      </c>
      <c r="AA22" s="18">
        <f t="shared" ref="AA22:AA26" ca="1" si="25">MAX(Y22-Z22,0)</f>
        <v>1122.2222222222217</v>
      </c>
      <c r="AB22" s="18">
        <f ca="1">Z22+AA22</f>
        <v>2811.1111111111113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125000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25000</v>
      </c>
      <c r="I23" s="21">
        <v>1000</v>
      </c>
      <c r="J23" s="22">
        <f t="shared" ca="1" si="20"/>
        <v>5000</v>
      </c>
      <c r="K23" s="21">
        <v>1000</v>
      </c>
      <c r="L23" s="22">
        <f t="shared" ca="1" si="21"/>
        <v>5000</v>
      </c>
      <c r="M23" s="21"/>
      <c r="N23" s="22">
        <f t="shared" ca="1" si="22"/>
        <v>0</v>
      </c>
      <c r="O23" s="21">
        <v>2000</v>
      </c>
      <c r="P23" s="22">
        <f t="shared" ca="1" si="23"/>
        <v>10000</v>
      </c>
      <c r="Q23" s="21">
        <v>400</v>
      </c>
      <c r="R23" s="22">
        <f t="shared" ref="R23:R26" ca="1" si="27">MIN(IFERROR(VLOOKUP($B23,INDIRECT("'"&amp;$B$2&amp;"'!"&amp;"b:bz"),R$7,FALSE),0)+Q23,R$6)</f>
        <v>2000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22000</v>
      </c>
      <c r="V23" s="18">
        <f t="shared" ref="V23:V26" ca="1" si="28">D23-F23-H23-U23</f>
        <v>78000</v>
      </c>
      <c r="W23" s="19">
        <f ca="1">IF(V23&lt;=0,0,VLOOKUP(V23,税率!$B$26:$F$32,4,TRUE))</f>
        <v>0.1</v>
      </c>
      <c r="X23" s="18">
        <f ca="1">IF(V23&lt;=0,0,VLOOKUP(V23,税率!$B$26:$F$32,5,TRUE))</f>
        <v>2520</v>
      </c>
      <c r="Y23" s="18">
        <f t="shared" ref="Y23:Y26" ca="1" si="29">(V23-X23)/(1-W23)*W23-X23</f>
        <v>5866.6666666666679</v>
      </c>
      <c r="Z23" s="20">
        <f ca="1">IFERROR(VLOOKUP($B23,INDIRECT("'"&amp;$B$2&amp;"'!"&amp;"b:bz"),Z$7,FALSE),0)</f>
        <v>4133.333333333333</v>
      </c>
      <c r="AA23" s="18">
        <f t="shared" ca="1" si="25"/>
        <v>1733.3333333333348</v>
      </c>
      <c r="AB23" s="18">
        <f ca="1">Z23+AA23</f>
        <v>5866.6666666666679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150000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25000</v>
      </c>
      <c r="I24" s="21">
        <v>1000</v>
      </c>
      <c r="J24" s="22">
        <f t="shared" ca="1" si="20"/>
        <v>5000</v>
      </c>
      <c r="K24" s="21"/>
      <c r="L24" s="22">
        <f t="shared" ca="1" si="21"/>
        <v>0</v>
      </c>
      <c r="M24" s="21">
        <v>1500</v>
      </c>
      <c r="N24" s="22">
        <f t="shared" ca="1" si="22"/>
        <v>7500</v>
      </c>
      <c r="O24" s="21">
        <v>2000</v>
      </c>
      <c r="P24" s="22">
        <f t="shared" ca="1" si="23"/>
        <v>10000</v>
      </c>
      <c r="Q24" s="21">
        <v>400</v>
      </c>
      <c r="R24" s="22">
        <f t="shared" ca="1" si="27"/>
        <v>2000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24500</v>
      </c>
      <c r="V24" s="18">
        <f t="shared" ca="1" si="28"/>
        <v>100500</v>
      </c>
      <c r="W24" s="19">
        <f ca="1">IF(V24&lt;=0,0,VLOOKUP(V24,税率!$B$26:$F$32,4,TRUE))</f>
        <v>0.1</v>
      </c>
      <c r="X24" s="18">
        <f ca="1">IF(V24&lt;=0,0,VLOOKUP(V24,税率!$B$26:$F$32,5,TRUE))</f>
        <v>2520</v>
      </c>
      <c r="Y24" s="18">
        <f t="shared" ca="1" si="29"/>
        <v>8366.6666666666661</v>
      </c>
      <c r="Z24" s="20">
        <f ca="1">IFERROR(VLOOKUP($B24,INDIRECT("'"&amp;$B$2&amp;"'!"&amp;"b:bz"),Z$7,FALSE),0)</f>
        <v>6133.3333333333339</v>
      </c>
      <c r="AA24" s="18">
        <f t="shared" ca="1" si="25"/>
        <v>2233.3333333333321</v>
      </c>
      <c r="AB24" s="18">
        <f ca="1">Z24+AA24</f>
        <v>8366.6666666666661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175000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25000</v>
      </c>
      <c r="I25" s="21">
        <v>1000</v>
      </c>
      <c r="J25" s="22">
        <f t="shared" ca="1" si="20"/>
        <v>5000</v>
      </c>
      <c r="K25" s="21">
        <v>1000</v>
      </c>
      <c r="L25" s="22">
        <f t="shared" ca="1" si="21"/>
        <v>5000</v>
      </c>
      <c r="M25" s="21"/>
      <c r="N25" s="22">
        <f t="shared" ca="1" si="22"/>
        <v>0</v>
      </c>
      <c r="O25" s="21">
        <v>2000</v>
      </c>
      <c r="P25" s="22">
        <f t="shared" ca="1" si="23"/>
        <v>10000</v>
      </c>
      <c r="Q25" s="21">
        <v>400</v>
      </c>
      <c r="R25" s="22">
        <f t="shared" ca="1" si="27"/>
        <v>2000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22000</v>
      </c>
      <c r="V25" s="18">
        <f t="shared" ca="1" si="28"/>
        <v>128000</v>
      </c>
      <c r="W25" s="19">
        <f ca="1">IF(V25&lt;=0,0,VLOOKUP(V25,税率!$B$26:$F$32,4,TRUE))</f>
        <v>0.1</v>
      </c>
      <c r="X25" s="18">
        <f ca="1">IF(V25&lt;=0,0,VLOOKUP(V25,税率!$B$26:$F$32,5,TRUE))</f>
        <v>2520</v>
      </c>
      <c r="Y25" s="18">
        <f t="shared" ca="1" si="29"/>
        <v>11422.222222222223</v>
      </c>
      <c r="Z25" s="20">
        <f ca="1">IFERROR(VLOOKUP($B25,INDIRECT("'"&amp;$B$2&amp;"'!"&amp;"b:bz"),Z$7,FALSE),0)</f>
        <v>8577.7777777777792</v>
      </c>
      <c r="AA25" s="18">
        <f t="shared" ca="1" si="25"/>
        <v>2844.4444444444434</v>
      </c>
      <c r="AB25" s="18">
        <f ca="1">Z25+AA25</f>
        <v>11422.222222222223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200000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25000</v>
      </c>
      <c r="I26" s="21">
        <v>1000</v>
      </c>
      <c r="J26" s="22">
        <f t="shared" ca="1" si="20"/>
        <v>5000</v>
      </c>
      <c r="K26" s="21"/>
      <c r="L26" s="22">
        <f t="shared" ca="1" si="21"/>
        <v>0</v>
      </c>
      <c r="M26" s="21">
        <v>1500</v>
      </c>
      <c r="N26" s="22">
        <f t="shared" ca="1" si="22"/>
        <v>7500</v>
      </c>
      <c r="O26" s="21">
        <v>2000</v>
      </c>
      <c r="P26" s="22">
        <f t="shared" ca="1" si="23"/>
        <v>10000</v>
      </c>
      <c r="Q26" s="21">
        <v>400</v>
      </c>
      <c r="R26" s="22">
        <f t="shared" ca="1" si="27"/>
        <v>2000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24500</v>
      </c>
      <c r="V26" s="18">
        <f t="shared" ca="1" si="28"/>
        <v>150500</v>
      </c>
      <c r="W26" s="19">
        <f ca="1">IF(V26&lt;=0,0,VLOOKUP(V26,税率!$B$26:$F$32,4,TRUE))</f>
        <v>0.2</v>
      </c>
      <c r="X26" s="18">
        <f ca="1">IF(V26&lt;=0,0,VLOOKUP(V26,税率!$B$26:$F$32,5,TRUE))</f>
        <v>16920</v>
      </c>
      <c r="Y26" s="18">
        <f t="shared" ca="1" si="29"/>
        <v>16475</v>
      </c>
      <c r="Z26" s="20">
        <f ca="1">IFERROR(VLOOKUP($B26,INDIRECT("'"&amp;$B$2&amp;"'!"&amp;"b:bz"),Z$7,FALSE),0)</f>
        <v>10577.777777777779</v>
      </c>
      <c r="AA26" s="18">
        <f t="shared" ca="1" si="25"/>
        <v>5897.2222222222208</v>
      </c>
      <c r="AB26" s="18">
        <f ca="1">Z26+AA26</f>
        <v>16475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266" priority="32">
      <formula>ISODD($A8)</formula>
    </cfRule>
  </conditionalFormatting>
  <conditionalFormatting sqref="D8:D17">
    <cfRule type="expression" dxfId="265" priority="31">
      <formula>ISODD($A8)</formula>
    </cfRule>
  </conditionalFormatting>
  <conditionalFormatting sqref="D22">
    <cfRule type="expression" dxfId="264" priority="30">
      <formula>ISODD($A22)</formula>
    </cfRule>
  </conditionalFormatting>
  <conditionalFormatting sqref="W22:Y22">
    <cfRule type="expression" dxfId="263" priority="29">
      <formula>ISODD($A22)</formula>
    </cfRule>
  </conditionalFormatting>
  <conditionalFormatting sqref="E23:H25 Z23:Z25 A23:C25 R23:V25 AB23:AC25">
    <cfRule type="expression" dxfId="262" priority="28">
      <formula>ISODD($A23)</formula>
    </cfRule>
  </conditionalFormatting>
  <conditionalFormatting sqref="D23:D25">
    <cfRule type="expression" dxfId="261" priority="27">
      <formula>ISODD($A23)</formula>
    </cfRule>
  </conditionalFormatting>
  <conditionalFormatting sqref="W23:Y25">
    <cfRule type="expression" dxfId="260" priority="26">
      <formula>ISODD($A23)</formula>
    </cfRule>
  </conditionalFormatting>
  <conditionalFormatting sqref="A26:B26 E26:H26 Z26 R26:V26 AB26:AC26">
    <cfRule type="expression" dxfId="259" priority="25">
      <formula>ISODD($A26)</formula>
    </cfRule>
  </conditionalFormatting>
  <conditionalFormatting sqref="D26">
    <cfRule type="expression" dxfId="258" priority="24">
      <formula>ISODD($A26)</formula>
    </cfRule>
  </conditionalFormatting>
  <conditionalFormatting sqref="W26:Y26">
    <cfRule type="expression" dxfId="257" priority="23">
      <formula>ISODD($A26)</formula>
    </cfRule>
  </conditionalFormatting>
  <conditionalFormatting sqref="C26">
    <cfRule type="expression" dxfId="256" priority="22">
      <formula>ISODD($A26)</formula>
    </cfRule>
  </conditionalFormatting>
  <conditionalFormatting sqref="P22 P8:P17">
    <cfRule type="expression" dxfId="255" priority="21">
      <formula>ISODD($A8)</formula>
    </cfRule>
  </conditionalFormatting>
  <conditionalFormatting sqref="P23:P25">
    <cfRule type="expression" dxfId="254" priority="20">
      <formula>ISODD($A23)</formula>
    </cfRule>
  </conditionalFormatting>
  <conditionalFormatting sqref="P26">
    <cfRule type="expression" dxfId="253" priority="19">
      <formula>ISODD($A26)</formula>
    </cfRule>
  </conditionalFormatting>
  <conditionalFormatting sqref="N8:N17">
    <cfRule type="expression" dxfId="252" priority="18">
      <formula>ISODD($A8)</formula>
    </cfRule>
  </conditionalFormatting>
  <conditionalFormatting sqref="L8:L17">
    <cfRule type="expression" dxfId="251" priority="17">
      <formula>ISODD($A8)</formula>
    </cfRule>
  </conditionalFormatting>
  <conditionalFormatting sqref="J8:J17">
    <cfRule type="expression" dxfId="250" priority="16">
      <formula>ISODD($A8)</formula>
    </cfRule>
  </conditionalFormatting>
  <conditionalFormatting sqref="K8:K17 K22">
    <cfRule type="expression" dxfId="249" priority="15">
      <formula>ISODD($A8)</formula>
    </cfRule>
  </conditionalFormatting>
  <conditionalFormatting sqref="M8:M17">
    <cfRule type="expression" dxfId="248" priority="14">
      <formula>ISODD($A8)</formula>
    </cfRule>
  </conditionalFormatting>
  <conditionalFormatting sqref="Q8:Q17">
    <cfRule type="expression" dxfId="247" priority="12">
      <formula>ISODD($A8)</formula>
    </cfRule>
  </conditionalFormatting>
  <conditionalFormatting sqref="O8:O17">
    <cfRule type="expression" dxfId="246" priority="13">
      <formula>ISODD($A8)</formula>
    </cfRule>
  </conditionalFormatting>
  <conditionalFormatting sqref="Q22:Q26">
    <cfRule type="expression" dxfId="245" priority="11">
      <formula>ISODD($A22)</formula>
    </cfRule>
  </conditionalFormatting>
  <conditionalFormatting sqref="O22:O26">
    <cfRule type="expression" dxfId="244" priority="10">
      <formula>ISODD($A22)</formula>
    </cfRule>
  </conditionalFormatting>
  <conditionalFormatting sqref="I8:I17 I22">
    <cfRule type="expression" dxfId="243" priority="8">
      <formula>ISODD($A8)</formula>
    </cfRule>
  </conditionalFormatting>
  <conditionalFormatting sqref="I23:I26">
    <cfRule type="expression" dxfId="242" priority="7">
      <formula>ISODD($A23)</formula>
    </cfRule>
  </conditionalFormatting>
  <conditionalFormatting sqref="M22:M26">
    <cfRule type="expression" dxfId="241" priority="6">
      <formula>ISODD($A22)</formula>
    </cfRule>
  </conditionalFormatting>
  <conditionalFormatting sqref="K23:K26">
    <cfRule type="expression" dxfId="240" priority="9">
      <formula>ISODD($A23)</formula>
    </cfRule>
  </conditionalFormatting>
  <conditionalFormatting sqref="N22:N26">
    <cfRule type="expression" dxfId="239" priority="5">
      <formula>ISODD($A22)</formula>
    </cfRule>
  </conditionalFormatting>
  <conditionalFormatting sqref="L22:L26">
    <cfRule type="expression" dxfId="238" priority="4">
      <formula>ISODD($A22)</formula>
    </cfRule>
  </conditionalFormatting>
  <conditionalFormatting sqref="J22:J26">
    <cfRule type="expression" dxfId="237" priority="3">
      <formula>ISODD($A22)</formula>
    </cfRule>
  </conditionalFormatting>
  <conditionalFormatting sqref="AA22:AA26">
    <cfRule type="expression" dxfId="236" priority="2">
      <formula>ISODD($A22)</formula>
    </cfRule>
  </conditionalFormatting>
  <conditionalFormatting sqref="AD22:AD26">
    <cfRule type="expression" dxfId="235" priority="1">
      <formula>ISODD($A22)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22A1-D2C8-478F-8F2D-D7475CDFC424}">
  <dimension ref="A1:AD26"/>
  <sheetViews>
    <sheetView showGridLines="0" workbookViewId="0">
      <pane xSplit="4" ySplit="6" topLeftCell="N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6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5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30000</v>
      </c>
      <c r="E8" s="21">
        <f>C8*0.2</f>
        <v>1000</v>
      </c>
      <c r="F8" s="22">
        <f t="shared" ref="F8:F17" ca="1" si="1">IFERROR(VLOOKUP($B8,INDIRECT("'"&amp;$B$2&amp;"'!"&amp;"b:bz"),F$7,FALSE),0)+E8</f>
        <v>6000</v>
      </c>
      <c r="G8" s="21">
        <v>5000</v>
      </c>
      <c r="H8" s="22">
        <f t="shared" ref="H8:H17" ca="1" si="2">IFERROR(VLOOKUP($B8,INDIRECT("'"&amp;$B$2&amp;"'!"&amp;"b:bz"),H$7,FALSE),0)+G8</f>
        <v>30000</v>
      </c>
      <c r="I8" s="21">
        <v>1000</v>
      </c>
      <c r="J8" s="22">
        <f ca="1">MIN(IFERROR(VLOOKUP($B8,INDIRECT("'"&amp;$B$2&amp;"'!"&amp;"b:bz"),J$7,FALSE),0)+I8,J$6)</f>
        <v>6000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9000</v>
      </c>
      <c r="O8" s="21">
        <v>2000</v>
      </c>
      <c r="P8" s="22">
        <f ca="1">MIN(IFERROR(VLOOKUP($B8,INDIRECT("'"&amp;$B$2&amp;"'!"&amp;"b:bz"),P$7,FALSE),0)+O8,P$6)</f>
        <v>12000</v>
      </c>
      <c r="Q8" s="21">
        <v>400</v>
      </c>
      <c r="R8" s="22">
        <f ca="1">MIN(IFERROR(VLOOKUP($B8,INDIRECT("'"&amp;$B$2&amp;"'!"&amp;"b:bz"),R$7,FALSE),0)+Q8,R$6)</f>
        <v>2400</v>
      </c>
      <c r="S8" s="98" t="s">
        <v>54</v>
      </c>
      <c r="T8" s="22">
        <v>0</v>
      </c>
      <c r="U8" s="22">
        <f t="shared" ref="U8:U17" ca="1" si="3">J8+L8+N8+P8+R8+T8</f>
        <v>29400</v>
      </c>
      <c r="V8" s="18">
        <f t="shared" ref="V8:V17" ca="1" si="4">D8-F8-H8-U8</f>
        <v>-35400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45000</v>
      </c>
      <c r="E9" s="21">
        <f t="shared" ref="E9:E17" si="11">C9*0.2</f>
        <v>1500</v>
      </c>
      <c r="F9" s="22">
        <f t="shared" ca="1" si="1"/>
        <v>9000</v>
      </c>
      <c r="G9" s="21">
        <v>5000</v>
      </c>
      <c r="H9" s="22">
        <f t="shared" ca="1" si="2"/>
        <v>30000</v>
      </c>
      <c r="I9" s="21">
        <v>1000</v>
      </c>
      <c r="J9" s="22">
        <f t="shared" ref="J9:J17" ca="1" si="12">MIN(IFERROR(VLOOKUP($B9,INDIRECT("'"&amp;$B$2&amp;"'!"&amp;"b:bz"),J$7,FALSE),0)+I9,J$6)</f>
        <v>6000</v>
      </c>
      <c r="K9" s="21">
        <v>1000</v>
      </c>
      <c r="L9" s="22">
        <f t="shared" ref="L9:L17" ca="1" si="13">MIN(IFERROR(VLOOKUP($B9,INDIRECT("'"&amp;$B$2&amp;"'!"&amp;"b:bz"),L$7,FALSE),0)+K9,L$6)</f>
        <v>6000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12000</v>
      </c>
      <c r="Q9" s="21">
        <v>400</v>
      </c>
      <c r="R9" s="22">
        <f t="shared" ref="R9:R17" ca="1" si="15">MIN(IFERROR(VLOOKUP($B9,INDIRECT("'"&amp;$B$2&amp;"'!"&amp;"b:bz"),R$7,FALSE),0)+Q9,R$6)</f>
        <v>2400</v>
      </c>
      <c r="S9" s="34" t="s">
        <v>54</v>
      </c>
      <c r="T9" s="22">
        <v>0</v>
      </c>
      <c r="U9" s="22">
        <f t="shared" ca="1" si="3"/>
        <v>26400</v>
      </c>
      <c r="V9" s="18">
        <f t="shared" ca="1" si="4"/>
        <v>-20400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60000</v>
      </c>
      <c r="E10" s="21">
        <f t="shared" si="11"/>
        <v>2000</v>
      </c>
      <c r="F10" s="22">
        <f t="shared" ca="1" si="1"/>
        <v>12000</v>
      </c>
      <c r="G10" s="21">
        <v>5000</v>
      </c>
      <c r="H10" s="22">
        <f t="shared" ca="1" si="2"/>
        <v>30000</v>
      </c>
      <c r="I10" s="21">
        <v>1000</v>
      </c>
      <c r="J10" s="22">
        <f t="shared" ca="1" si="12"/>
        <v>6000</v>
      </c>
      <c r="K10" s="21"/>
      <c r="L10" s="22">
        <f t="shared" ca="1" si="13"/>
        <v>0</v>
      </c>
      <c r="M10" s="21">
        <v>1500</v>
      </c>
      <c r="N10" s="22">
        <f t="shared" ca="1" si="14"/>
        <v>9000</v>
      </c>
      <c r="O10" s="21">
        <v>2000</v>
      </c>
      <c r="P10" s="22">
        <f t="shared" ref="P10:P17" ca="1" si="18">MIN(IFERROR(VLOOKUP($B10,INDIRECT("'"&amp;$B$2&amp;"'!"&amp;"b:bz"),P$7,FALSE),0)+O10,P$6)</f>
        <v>12000</v>
      </c>
      <c r="Q10" s="21">
        <v>400</v>
      </c>
      <c r="R10" s="22">
        <f t="shared" ca="1" si="15"/>
        <v>2400</v>
      </c>
      <c r="S10" s="34" t="s">
        <v>54</v>
      </c>
      <c r="T10" s="22">
        <v>0</v>
      </c>
      <c r="U10" s="22">
        <f t="shared" ca="1" si="3"/>
        <v>29400</v>
      </c>
      <c r="V10" s="18">
        <f t="shared" ca="1" si="4"/>
        <v>-11400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75000</v>
      </c>
      <c r="E11" s="21">
        <f t="shared" si="11"/>
        <v>2500</v>
      </c>
      <c r="F11" s="22">
        <f t="shared" ca="1" si="1"/>
        <v>15000</v>
      </c>
      <c r="G11" s="21">
        <v>5000</v>
      </c>
      <c r="H11" s="22">
        <f t="shared" ca="1" si="2"/>
        <v>30000</v>
      </c>
      <c r="I11" s="21">
        <v>1000</v>
      </c>
      <c r="J11" s="22">
        <f t="shared" ca="1" si="12"/>
        <v>6000</v>
      </c>
      <c r="K11" s="21">
        <v>1000</v>
      </c>
      <c r="L11" s="22">
        <f t="shared" ca="1" si="13"/>
        <v>6000</v>
      </c>
      <c r="M11" s="21"/>
      <c r="N11" s="22">
        <f t="shared" ca="1" si="14"/>
        <v>0</v>
      </c>
      <c r="O11" s="21">
        <v>2000</v>
      </c>
      <c r="P11" s="22">
        <f t="shared" ca="1" si="18"/>
        <v>12000</v>
      </c>
      <c r="Q11" s="21">
        <v>400</v>
      </c>
      <c r="R11" s="22">
        <f t="shared" ca="1" si="15"/>
        <v>2400</v>
      </c>
      <c r="S11" s="34" t="s">
        <v>54</v>
      </c>
      <c r="T11" s="22">
        <v>0</v>
      </c>
      <c r="U11" s="22">
        <f t="shared" ca="1" si="3"/>
        <v>26400</v>
      </c>
      <c r="V11" s="18">
        <f t="shared" ca="1" si="4"/>
        <v>3600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108</v>
      </c>
      <c r="Z11" s="20">
        <f t="shared" ca="1" si="6"/>
        <v>90</v>
      </c>
      <c r="AA11" s="18">
        <f t="shared" ca="1" si="16"/>
        <v>18</v>
      </c>
      <c r="AB11" s="18">
        <f t="shared" ca="1" si="7"/>
        <v>108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90000</v>
      </c>
      <c r="E12" s="21">
        <f t="shared" si="11"/>
        <v>3000</v>
      </c>
      <c r="F12" s="22">
        <f t="shared" ca="1" si="1"/>
        <v>18000</v>
      </c>
      <c r="G12" s="21">
        <v>5000</v>
      </c>
      <c r="H12" s="22">
        <f t="shared" ca="1" si="2"/>
        <v>30000</v>
      </c>
      <c r="I12" s="21">
        <v>1000</v>
      </c>
      <c r="J12" s="22">
        <f t="shared" ca="1" si="12"/>
        <v>6000</v>
      </c>
      <c r="K12" s="21"/>
      <c r="L12" s="22">
        <f t="shared" ca="1" si="13"/>
        <v>0</v>
      </c>
      <c r="M12" s="21">
        <v>1500</v>
      </c>
      <c r="N12" s="22">
        <f t="shared" ca="1" si="14"/>
        <v>9000</v>
      </c>
      <c r="O12" s="21">
        <v>2000</v>
      </c>
      <c r="P12" s="22">
        <f t="shared" ca="1" si="18"/>
        <v>12000</v>
      </c>
      <c r="Q12" s="21">
        <v>400</v>
      </c>
      <c r="R12" s="22">
        <f t="shared" ca="1" si="15"/>
        <v>2400</v>
      </c>
      <c r="S12" s="34" t="s">
        <v>54</v>
      </c>
      <c r="T12" s="22">
        <v>0</v>
      </c>
      <c r="U12" s="22">
        <f t="shared" ca="1" si="3"/>
        <v>29400</v>
      </c>
      <c r="V12" s="18">
        <f t="shared" ca="1" si="4"/>
        <v>12600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378</v>
      </c>
      <c r="Z12" s="20">
        <f t="shared" ca="1" si="6"/>
        <v>315</v>
      </c>
      <c r="AA12" s="18">
        <f t="shared" ca="1" si="16"/>
        <v>63</v>
      </c>
      <c r="AB12" s="18">
        <f t="shared" ca="1" si="7"/>
        <v>378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120000</v>
      </c>
      <c r="E13" s="21">
        <f t="shared" si="11"/>
        <v>4000</v>
      </c>
      <c r="F13" s="22">
        <f t="shared" ca="1" si="1"/>
        <v>24000</v>
      </c>
      <c r="G13" s="21">
        <v>5000</v>
      </c>
      <c r="H13" s="22">
        <f t="shared" ca="1" si="2"/>
        <v>30000</v>
      </c>
      <c r="I13" s="21">
        <v>1000</v>
      </c>
      <c r="J13" s="22">
        <f t="shared" ca="1" si="12"/>
        <v>6000</v>
      </c>
      <c r="K13" s="21">
        <v>1000</v>
      </c>
      <c r="L13" s="22">
        <f t="shared" ca="1" si="13"/>
        <v>6000</v>
      </c>
      <c r="M13" s="21"/>
      <c r="N13" s="22">
        <f t="shared" ca="1" si="14"/>
        <v>0</v>
      </c>
      <c r="O13" s="21">
        <v>2000</v>
      </c>
      <c r="P13" s="22">
        <f t="shared" ca="1" si="18"/>
        <v>12000</v>
      </c>
      <c r="Q13" s="21">
        <v>400</v>
      </c>
      <c r="R13" s="22">
        <f t="shared" ca="1" si="15"/>
        <v>2400</v>
      </c>
      <c r="S13" s="34" t="s">
        <v>54</v>
      </c>
      <c r="T13" s="22">
        <v>0</v>
      </c>
      <c r="U13" s="22">
        <f t="shared" ca="1" si="3"/>
        <v>26400</v>
      </c>
      <c r="V13" s="18">
        <f t="shared" ca="1" si="4"/>
        <v>39600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1440</v>
      </c>
      <c r="Z13" s="20">
        <f t="shared" ca="1" si="6"/>
        <v>990</v>
      </c>
      <c r="AA13" s="18">
        <f t="shared" ca="1" si="16"/>
        <v>450</v>
      </c>
      <c r="AB13" s="18">
        <f t="shared" ca="1" si="7"/>
        <v>1440</v>
      </c>
      <c r="AC13" s="18">
        <f t="shared" ca="1" si="8"/>
        <v>15550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150000</v>
      </c>
      <c r="E14" s="21">
        <f t="shared" si="11"/>
        <v>5000</v>
      </c>
      <c r="F14" s="22">
        <f t="shared" ca="1" si="1"/>
        <v>30000</v>
      </c>
      <c r="G14" s="21">
        <v>5000</v>
      </c>
      <c r="H14" s="22">
        <f t="shared" ca="1" si="2"/>
        <v>30000</v>
      </c>
      <c r="I14" s="21">
        <v>1000</v>
      </c>
      <c r="J14" s="22">
        <f t="shared" ca="1" si="12"/>
        <v>6000</v>
      </c>
      <c r="K14" s="21"/>
      <c r="L14" s="22">
        <f t="shared" ca="1" si="13"/>
        <v>0</v>
      </c>
      <c r="M14" s="21">
        <v>1500</v>
      </c>
      <c r="N14" s="22">
        <f t="shared" ca="1" si="14"/>
        <v>9000</v>
      </c>
      <c r="O14" s="21">
        <v>2000</v>
      </c>
      <c r="P14" s="22">
        <f t="shared" ca="1" si="18"/>
        <v>12000</v>
      </c>
      <c r="Q14" s="21">
        <v>400</v>
      </c>
      <c r="R14" s="22">
        <f t="shared" ca="1" si="15"/>
        <v>2400</v>
      </c>
      <c r="S14" s="34" t="s">
        <v>54</v>
      </c>
      <c r="T14" s="22">
        <v>0</v>
      </c>
      <c r="U14" s="22">
        <f t="shared" ca="1" si="3"/>
        <v>29400</v>
      </c>
      <c r="V14" s="18">
        <f t="shared" ca="1" si="4"/>
        <v>60600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3540</v>
      </c>
      <c r="Z14" s="20">
        <f t="shared" ca="1" si="6"/>
        <v>2530</v>
      </c>
      <c r="AA14" s="18">
        <f t="shared" ca="1" si="16"/>
        <v>1010</v>
      </c>
      <c r="AB14" s="18">
        <f t="shared" ca="1" si="7"/>
        <v>3540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180000</v>
      </c>
      <c r="E15" s="21">
        <f t="shared" si="11"/>
        <v>6000</v>
      </c>
      <c r="F15" s="22">
        <f t="shared" ca="1" si="1"/>
        <v>36000</v>
      </c>
      <c r="G15" s="21">
        <v>5000</v>
      </c>
      <c r="H15" s="22">
        <f t="shared" ca="1" si="2"/>
        <v>30000</v>
      </c>
      <c r="I15" s="21">
        <v>1000</v>
      </c>
      <c r="J15" s="22">
        <f t="shared" ca="1" si="12"/>
        <v>6000</v>
      </c>
      <c r="K15" s="21">
        <v>1000</v>
      </c>
      <c r="L15" s="22">
        <f t="shared" ca="1" si="13"/>
        <v>6000</v>
      </c>
      <c r="M15" s="21"/>
      <c r="N15" s="22">
        <f t="shared" ca="1" si="14"/>
        <v>0</v>
      </c>
      <c r="O15" s="21">
        <v>2000</v>
      </c>
      <c r="P15" s="22">
        <f t="shared" ca="1" si="18"/>
        <v>12000</v>
      </c>
      <c r="Q15" s="21">
        <v>400</v>
      </c>
      <c r="R15" s="22">
        <f t="shared" ca="1" si="15"/>
        <v>2400</v>
      </c>
      <c r="S15" s="34" t="s">
        <v>54</v>
      </c>
      <c r="T15" s="22">
        <v>0</v>
      </c>
      <c r="U15" s="22">
        <f t="shared" ca="1" si="3"/>
        <v>26400</v>
      </c>
      <c r="V15" s="18">
        <f t="shared" ca="1" si="4"/>
        <v>87600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6240</v>
      </c>
      <c r="Z15" s="20">
        <f t="shared" ca="1" si="6"/>
        <v>4780</v>
      </c>
      <c r="AA15" s="18">
        <f t="shared" ca="1" si="16"/>
        <v>1460</v>
      </c>
      <c r="AB15" s="18">
        <f t="shared" ca="1" si="7"/>
        <v>6240</v>
      </c>
      <c r="AC15" s="18">
        <f t="shared" ca="1" si="8"/>
        <v>22540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210000</v>
      </c>
      <c r="E16" s="21">
        <f t="shared" si="11"/>
        <v>7000</v>
      </c>
      <c r="F16" s="22">
        <f t="shared" ca="1" si="1"/>
        <v>42000</v>
      </c>
      <c r="G16" s="21">
        <v>5000</v>
      </c>
      <c r="H16" s="22">
        <f t="shared" ca="1" si="2"/>
        <v>30000</v>
      </c>
      <c r="I16" s="21">
        <v>1000</v>
      </c>
      <c r="J16" s="22">
        <f t="shared" ca="1" si="12"/>
        <v>6000</v>
      </c>
      <c r="K16" s="21"/>
      <c r="L16" s="22">
        <f t="shared" ca="1" si="13"/>
        <v>0</v>
      </c>
      <c r="M16" s="21">
        <v>1500</v>
      </c>
      <c r="N16" s="22">
        <f t="shared" ca="1" si="14"/>
        <v>9000</v>
      </c>
      <c r="O16" s="21">
        <v>2000</v>
      </c>
      <c r="P16" s="22">
        <f t="shared" ca="1" si="18"/>
        <v>12000</v>
      </c>
      <c r="Q16" s="21">
        <v>400</v>
      </c>
      <c r="R16" s="22">
        <f t="shared" ca="1" si="15"/>
        <v>2400</v>
      </c>
      <c r="S16" s="34" t="s">
        <v>54</v>
      </c>
      <c r="T16" s="22">
        <v>0</v>
      </c>
      <c r="U16" s="22">
        <f t="shared" ca="1" si="3"/>
        <v>29400</v>
      </c>
      <c r="V16" s="18">
        <f t="shared" ca="1" si="4"/>
        <v>108600</v>
      </c>
      <c r="W16" s="19">
        <f ca="1">VLOOKUP($V16,税率!$B$4:$F$10,4,TRUE)</f>
        <v>0.1</v>
      </c>
      <c r="X16" s="18">
        <f ca="1">VLOOKUP($V16,税率!$B$4:$F$10,5,TRUE)</f>
        <v>2520</v>
      </c>
      <c r="Y16" s="18">
        <f t="shared" ca="1" si="5"/>
        <v>8340</v>
      </c>
      <c r="Z16" s="20">
        <f t="shared" ca="1" si="6"/>
        <v>6530</v>
      </c>
      <c r="AA16" s="18">
        <f t="shared" ca="1" si="16"/>
        <v>1810</v>
      </c>
      <c r="AB16" s="18">
        <f t="shared" ca="1" si="7"/>
        <v>8340</v>
      </c>
      <c r="AC16" s="18">
        <f t="shared" ca="1" si="8"/>
        <v>26190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240000</v>
      </c>
      <c r="E17" s="21">
        <f t="shared" si="11"/>
        <v>8000</v>
      </c>
      <c r="F17" s="22">
        <f t="shared" ca="1" si="1"/>
        <v>48000</v>
      </c>
      <c r="G17" s="21">
        <v>5000</v>
      </c>
      <c r="H17" s="22">
        <f t="shared" ca="1" si="2"/>
        <v>30000</v>
      </c>
      <c r="I17" s="21">
        <v>1000</v>
      </c>
      <c r="J17" s="22">
        <f t="shared" ca="1" si="12"/>
        <v>6000</v>
      </c>
      <c r="K17" s="21">
        <v>1000</v>
      </c>
      <c r="L17" s="22">
        <f t="shared" ca="1" si="13"/>
        <v>6000</v>
      </c>
      <c r="M17" s="21"/>
      <c r="N17" s="22">
        <f t="shared" ca="1" si="14"/>
        <v>0</v>
      </c>
      <c r="O17" s="21">
        <v>2000</v>
      </c>
      <c r="P17" s="22">
        <f t="shared" ca="1" si="18"/>
        <v>12000</v>
      </c>
      <c r="Q17" s="21">
        <v>400</v>
      </c>
      <c r="R17" s="22">
        <f t="shared" ca="1" si="15"/>
        <v>2400</v>
      </c>
      <c r="S17" s="34" t="s">
        <v>54</v>
      </c>
      <c r="T17" s="22">
        <v>0</v>
      </c>
      <c r="U17" s="22">
        <f t="shared" ca="1" si="3"/>
        <v>26400</v>
      </c>
      <c r="V17" s="18">
        <f t="shared" ca="1" si="4"/>
        <v>135600</v>
      </c>
      <c r="W17" s="19">
        <f ca="1">VLOOKUP($V17,税率!$B$4:$F$10,4,TRUE)</f>
        <v>0.1</v>
      </c>
      <c r="X17" s="18">
        <f ca="1">VLOOKUP($V17,税率!$B$4:$F$10,5,TRUE)</f>
        <v>2520</v>
      </c>
      <c r="Y17" s="18">
        <f t="shared" ca="1" si="5"/>
        <v>11040</v>
      </c>
      <c r="Z17" s="20">
        <f t="shared" ca="1" si="6"/>
        <v>8780</v>
      </c>
      <c r="AA17" s="18">
        <f t="shared" ca="1" si="16"/>
        <v>2260</v>
      </c>
      <c r="AB17" s="18">
        <f t="shared" ca="1" si="7"/>
        <v>11040</v>
      </c>
      <c r="AC17" s="18">
        <f t="shared" ca="1" si="8"/>
        <v>29740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120000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30000</v>
      </c>
      <c r="I22" s="21">
        <v>1000</v>
      </c>
      <c r="J22" s="22">
        <f t="shared" ref="J22:J26" ca="1" si="20">MIN(IFERROR(VLOOKUP($B22,INDIRECT("'"&amp;$B$2&amp;"'!"&amp;"b:bz"),J$7,FALSE),0)+I22,J$6)</f>
        <v>6000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9000</v>
      </c>
      <c r="O22" s="21">
        <v>2000</v>
      </c>
      <c r="P22" s="22">
        <f t="shared" ref="P22:P26" ca="1" si="23">MIN(IFERROR(VLOOKUP($B22,INDIRECT("'"&amp;$B$2&amp;"'!"&amp;"b:bz"),P$7,FALSE),0)+O22,P$6)</f>
        <v>12000</v>
      </c>
      <c r="Q22" s="21">
        <v>400</v>
      </c>
      <c r="R22" s="22">
        <f ca="1">MIN(IFERROR(VLOOKUP($B22,INDIRECT("'"&amp;$B$2&amp;"'!"&amp;"b:bz"),R$7,FALSE),0)+Q22,4800)</f>
        <v>2400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29400</v>
      </c>
      <c r="V22" s="18">
        <f ca="1">D22-F22-H22-U22</f>
        <v>60600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3933.333333333333</v>
      </c>
      <c r="Z22" s="20">
        <f ca="1">IFERROR(VLOOKUP($B22,INDIRECT("'"&amp;$B$2&amp;"'!"&amp;"b:bz"),Z$7,FALSE),0)</f>
        <v>2811.1111111111113</v>
      </c>
      <c r="AA22" s="18">
        <f t="shared" ref="AA22:AA26" ca="1" si="25">MAX(Y22-Z22,0)</f>
        <v>1122.2222222222217</v>
      </c>
      <c r="AB22" s="18">
        <f ca="1">Z22+AA22</f>
        <v>3933.333333333333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150000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30000</v>
      </c>
      <c r="I23" s="21">
        <v>1000</v>
      </c>
      <c r="J23" s="22">
        <f t="shared" ca="1" si="20"/>
        <v>6000</v>
      </c>
      <c r="K23" s="21">
        <v>1000</v>
      </c>
      <c r="L23" s="22">
        <f t="shared" ca="1" si="21"/>
        <v>6000</v>
      </c>
      <c r="M23" s="21"/>
      <c r="N23" s="22">
        <f t="shared" ca="1" si="22"/>
        <v>0</v>
      </c>
      <c r="O23" s="21">
        <v>2000</v>
      </c>
      <c r="P23" s="22">
        <f t="shared" ca="1" si="23"/>
        <v>12000</v>
      </c>
      <c r="Q23" s="21">
        <v>400</v>
      </c>
      <c r="R23" s="22">
        <f t="shared" ref="R23:R26" ca="1" si="27">MIN(IFERROR(VLOOKUP($B23,INDIRECT("'"&amp;$B$2&amp;"'!"&amp;"b:bz"),R$7,FALSE),0)+Q23,R$6)</f>
        <v>2400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26400</v>
      </c>
      <c r="V23" s="18">
        <f t="shared" ref="V23:V26" ca="1" si="28">D23-F23-H23-U23</f>
        <v>93600</v>
      </c>
      <c r="W23" s="19">
        <f ca="1">IF(V23&lt;=0,0,VLOOKUP(V23,税率!$B$26:$F$32,4,TRUE))</f>
        <v>0.1</v>
      </c>
      <c r="X23" s="18">
        <f ca="1">IF(V23&lt;=0,0,VLOOKUP(V23,税率!$B$26:$F$32,5,TRUE))</f>
        <v>2520</v>
      </c>
      <c r="Y23" s="18">
        <f t="shared" ref="Y23:Y26" ca="1" si="29">(V23-X23)/(1-W23)*W23-X23</f>
        <v>7600</v>
      </c>
      <c r="Z23" s="20">
        <f ca="1">IFERROR(VLOOKUP($B23,INDIRECT("'"&amp;$B$2&amp;"'!"&amp;"b:bz"),Z$7,FALSE),0)</f>
        <v>5866.6666666666679</v>
      </c>
      <c r="AA23" s="18">
        <f t="shared" ca="1" si="25"/>
        <v>1733.3333333333321</v>
      </c>
      <c r="AB23" s="18">
        <f ca="1">Z23+AA23</f>
        <v>7600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180000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30000</v>
      </c>
      <c r="I24" s="21">
        <v>1000</v>
      </c>
      <c r="J24" s="22">
        <f t="shared" ca="1" si="20"/>
        <v>6000</v>
      </c>
      <c r="K24" s="21"/>
      <c r="L24" s="22">
        <f t="shared" ca="1" si="21"/>
        <v>0</v>
      </c>
      <c r="M24" s="21">
        <v>1500</v>
      </c>
      <c r="N24" s="22">
        <f t="shared" ca="1" si="22"/>
        <v>9000</v>
      </c>
      <c r="O24" s="21">
        <v>2000</v>
      </c>
      <c r="P24" s="22">
        <f t="shared" ca="1" si="23"/>
        <v>12000</v>
      </c>
      <c r="Q24" s="21">
        <v>400</v>
      </c>
      <c r="R24" s="22">
        <f t="shared" ca="1" si="27"/>
        <v>2400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29400</v>
      </c>
      <c r="V24" s="18">
        <f t="shared" ca="1" si="28"/>
        <v>120600</v>
      </c>
      <c r="W24" s="19">
        <f ca="1">IF(V24&lt;=0,0,VLOOKUP(V24,税率!$B$26:$F$32,4,TRUE))</f>
        <v>0.1</v>
      </c>
      <c r="X24" s="18">
        <f ca="1">IF(V24&lt;=0,0,VLOOKUP(V24,税率!$B$26:$F$32,5,TRUE))</f>
        <v>2520</v>
      </c>
      <c r="Y24" s="18">
        <f t="shared" ca="1" si="29"/>
        <v>10600</v>
      </c>
      <c r="Z24" s="20">
        <f ca="1">IFERROR(VLOOKUP($B24,INDIRECT("'"&amp;$B$2&amp;"'!"&amp;"b:bz"),Z$7,FALSE),0)</f>
        <v>8366.6666666666661</v>
      </c>
      <c r="AA24" s="18">
        <f t="shared" ca="1" si="25"/>
        <v>2233.3333333333339</v>
      </c>
      <c r="AB24" s="18">
        <f ca="1">Z24+AA24</f>
        <v>10600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210000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30000</v>
      </c>
      <c r="I25" s="21">
        <v>1000</v>
      </c>
      <c r="J25" s="22">
        <f t="shared" ca="1" si="20"/>
        <v>6000</v>
      </c>
      <c r="K25" s="21">
        <v>1000</v>
      </c>
      <c r="L25" s="22">
        <f t="shared" ca="1" si="21"/>
        <v>6000</v>
      </c>
      <c r="M25" s="21"/>
      <c r="N25" s="22">
        <f t="shared" ca="1" si="22"/>
        <v>0</v>
      </c>
      <c r="O25" s="21">
        <v>2000</v>
      </c>
      <c r="P25" s="22">
        <f t="shared" ca="1" si="23"/>
        <v>12000</v>
      </c>
      <c r="Q25" s="21">
        <v>400</v>
      </c>
      <c r="R25" s="22">
        <f t="shared" ca="1" si="27"/>
        <v>2400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26400</v>
      </c>
      <c r="V25" s="18">
        <f t="shared" ca="1" si="28"/>
        <v>153600</v>
      </c>
      <c r="W25" s="19">
        <f ca="1">IF(V25&lt;=0,0,VLOOKUP(V25,税率!$B$26:$F$32,4,TRUE))</f>
        <v>0.2</v>
      </c>
      <c r="X25" s="18">
        <f ca="1">IF(V25&lt;=0,0,VLOOKUP(V25,税率!$B$26:$F$32,5,TRUE))</f>
        <v>16920</v>
      </c>
      <c r="Y25" s="18">
        <f t="shared" ca="1" si="29"/>
        <v>17250</v>
      </c>
      <c r="Z25" s="20">
        <f ca="1">IFERROR(VLOOKUP($B25,INDIRECT("'"&amp;$B$2&amp;"'!"&amp;"b:bz"),Z$7,FALSE),0)</f>
        <v>11422.222222222223</v>
      </c>
      <c r="AA25" s="18">
        <f t="shared" ca="1" si="25"/>
        <v>5827.7777777777774</v>
      </c>
      <c r="AB25" s="18">
        <f ca="1">Z25+AA25</f>
        <v>17250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240000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30000</v>
      </c>
      <c r="I26" s="21">
        <v>1000</v>
      </c>
      <c r="J26" s="22">
        <f t="shared" ca="1" si="20"/>
        <v>6000</v>
      </c>
      <c r="K26" s="21"/>
      <c r="L26" s="22">
        <f t="shared" ca="1" si="21"/>
        <v>0</v>
      </c>
      <c r="M26" s="21">
        <v>1500</v>
      </c>
      <c r="N26" s="22">
        <f t="shared" ca="1" si="22"/>
        <v>9000</v>
      </c>
      <c r="O26" s="21">
        <v>2000</v>
      </c>
      <c r="P26" s="22">
        <f t="shared" ca="1" si="23"/>
        <v>12000</v>
      </c>
      <c r="Q26" s="21">
        <v>400</v>
      </c>
      <c r="R26" s="22">
        <f t="shared" ca="1" si="27"/>
        <v>2400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29400</v>
      </c>
      <c r="V26" s="18">
        <f t="shared" ca="1" si="28"/>
        <v>180600</v>
      </c>
      <c r="W26" s="19">
        <f ca="1">IF(V26&lt;=0,0,VLOOKUP(V26,税率!$B$26:$F$32,4,TRUE))</f>
        <v>0.2</v>
      </c>
      <c r="X26" s="18">
        <f ca="1">IF(V26&lt;=0,0,VLOOKUP(V26,税率!$B$26:$F$32,5,TRUE))</f>
        <v>16920</v>
      </c>
      <c r="Y26" s="18">
        <f t="shared" ca="1" si="29"/>
        <v>24000</v>
      </c>
      <c r="Z26" s="20">
        <f ca="1">IFERROR(VLOOKUP($B26,INDIRECT("'"&amp;$B$2&amp;"'!"&amp;"b:bz"),Z$7,FALSE),0)</f>
        <v>16475</v>
      </c>
      <c r="AA26" s="18">
        <f t="shared" ca="1" si="25"/>
        <v>7525</v>
      </c>
      <c r="AB26" s="18">
        <f ca="1">Z26+AA26</f>
        <v>24000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234" priority="32">
      <formula>ISODD($A8)</formula>
    </cfRule>
  </conditionalFormatting>
  <conditionalFormatting sqref="D8:D17">
    <cfRule type="expression" dxfId="233" priority="31">
      <formula>ISODD($A8)</formula>
    </cfRule>
  </conditionalFormatting>
  <conditionalFormatting sqref="D22">
    <cfRule type="expression" dxfId="232" priority="30">
      <formula>ISODD($A22)</formula>
    </cfRule>
  </conditionalFormatting>
  <conditionalFormatting sqref="W22:Y22">
    <cfRule type="expression" dxfId="231" priority="29">
      <formula>ISODD($A22)</formula>
    </cfRule>
  </conditionalFormatting>
  <conditionalFormatting sqref="E23:H25 Z23:Z25 A23:C25 R23:V25 AB23:AC25">
    <cfRule type="expression" dxfId="230" priority="28">
      <formula>ISODD($A23)</formula>
    </cfRule>
  </conditionalFormatting>
  <conditionalFormatting sqref="D23:D25">
    <cfRule type="expression" dxfId="229" priority="27">
      <formula>ISODD($A23)</formula>
    </cfRule>
  </conditionalFormatting>
  <conditionalFormatting sqref="W23:Y25">
    <cfRule type="expression" dxfId="228" priority="26">
      <formula>ISODD($A23)</formula>
    </cfRule>
  </conditionalFormatting>
  <conditionalFormatting sqref="A26:B26 E26:H26 Z26 R26:V26 AB26:AC26">
    <cfRule type="expression" dxfId="227" priority="25">
      <formula>ISODD($A26)</formula>
    </cfRule>
  </conditionalFormatting>
  <conditionalFormatting sqref="D26">
    <cfRule type="expression" dxfId="226" priority="24">
      <formula>ISODD($A26)</formula>
    </cfRule>
  </conditionalFormatting>
  <conditionalFormatting sqref="W26:Y26">
    <cfRule type="expression" dxfId="225" priority="23">
      <formula>ISODD($A26)</formula>
    </cfRule>
  </conditionalFormatting>
  <conditionalFormatting sqref="C26">
    <cfRule type="expression" dxfId="224" priority="22">
      <formula>ISODD($A26)</formula>
    </cfRule>
  </conditionalFormatting>
  <conditionalFormatting sqref="P22 P8:P17">
    <cfRule type="expression" dxfId="223" priority="21">
      <formula>ISODD($A8)</formula>
    </cfRule>
  </conditionalFormatting>
  <conditionalFormatting sqref="P23:P25">
    <cfRule type="expression" dxfId="222" priority="20">
      <formula>ISODD($A23)</formula>
    </cfRule>
  </conditionalFormatting>
  <conditionalFormatting sqref="P26">
    <cfRule type="expression" dxfId="221" priority="19">
      <formula>ISODD($A26)</formula>
    </cfRule>
  </conditionalFormatting>
  <conditionalFormatting sqref="N8:N17">
    <cfRule type="expression" dxfId="220" priority="18">
      <formula>ISODD($A8)</formula>
    </cfRule>
  </conditionalFormatting>
  <conditionalFormatting sqref="L8:L17">
    <cfRule type="expression" dxfId="219" priority="17">
      <formula>ISODD($A8)</formula>
    </cfRule>
  </conditionalFormatting>
  <conditionalFormatting sqref="J8:J17">
    <cfRule type="expression" dxfId="218" priority="16">
      <formula>ISODD($A8)</formula>
    </cfRule>
  </conditionalFormatting>
  <conditionalFormatting sqref="K8:K17 K22">
    <cfRule type="expression" dxfId="217" priority="15">
      <formula>ISODD($A8)</formula>
    </cfRule>
  </conditionalFormatting>
  <conditionalFormatting sqref="M8:M17">
    <cfRule type="expression" dxfId="216" priority="14">
      <formula>ISODD($A8)</formula>
    </cfRule>
  </conditionalFormatting>
  <conditionalFormatting sqref="Q8:Q17">
    <cfRule type="expression" dxfId="215" priority="12">
      <formula>ISODD($A8)</formula>
    </cfRule>
  </conditionalFormatting>
  <conditionalFormatting sqref="O8:O17">
    <cfRule type="expression" dxfId="214" priority="13">
      <formula>ISODD($A8)</formula>
    </cfRule>
  </conditionalFormatting>
  <conditionalFormatting sqref="Q22:Q26">
    <cfRule type="expression" dxfId="213" priority="11">
      <formula>ISODD($A22)</formula>
    </cfRule>
  </conditionalFormatting>
  <conditionalFormatting sqref="O22:O26">
    <cfRule type="expression" dxfId="212" priority="10">
      <formula>ISODD($A22)</formula>
    </cfRule>
  </conditionalFormatting>
  <conditionalFormatting sqref="I8:I17 I22">
    <cfRule type="expression" dxfId="211" priority="8">
      <formula>ISODD($A8)</formula>
    </cfRule>
  </conditionalFormatting>
  <conditionalFormatting sqref="I23:I26">
    <cfRule type="expression" dxfId="210" priority="7">
      <formula>ISODD($A23)</formula>
    </cfRule>
  </conditionalFormatting>
  <conditionalFormatting sqref="M22:M26">
    <cfRule type="expression" dxfId="209" priority="6">
      <formula>ISODD($A22)</formula>
    </cfRule>
  </conditionalFormatting>
  <conditionalFormatting sqref="K23:K26">
    <cfRule type="expression" dxfId="208" priority="9">
      <formula>ISODD($A23)</formula>
    </cfRule>
  </conditionalFormatting>
  <conditionalFormatting sqref="N22:N26">
    <cfRule type="expression" dxfId="207" priority="5">
      <formula>ISODD($A22)</formula>
    </cfRule>
  </conditionalFormatting>
  <conditionalFormatting sqref="L22:L26">
    <cfRule type="expression" dxfId="206" priority="4">
      <formula>ISODD($A22)</formula>
    </cfRule>
  </conditionalFormatting>
  <conditionalFormatting sqref="J22:J26">
    <cfRule type="expression" dxfId="205" priority="3">
      <formula>ISODD($A22)</formula>
    </cfRule>
  </conditionalFormatting>
  <conditionalFormatting sqref="AA22:AA26">
    <cfRule type="expression" dxfId="204" priority="2">
      <formula>ISODD($A22)</formula>
    </cfRule>
  </conditionalFormatting>
  <conditionalFormatting sqref="AD22:AD26">
    <cfRule type="expression" dxfId="203" priority="1">
      <formula>ISODD($A22)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561C-7EEC-42D0-89CB-0D3D00F5B3D1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7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6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35000</v>
      </c>
      <c r="E8" s="21">
        <f>C8*0.2</f>
        <v>1000</v>
      </c>
      <c r="F8" s="22">
        <f t="shared" ref="F8:F17" ca="1" si="1">IFERROR(VLOOKUP($B8,INDIRECT("'"&amp;$B$2&amp;"'!"&amp;"b:bz"),F$7,FALSE),0)+E8</f>
        <v>7000</v>
      </c>
      <c r="G8" s="21">
        <v>5000</v>
      </c>
      <c r="H8" s="22">
        <f t="shared" ref="H8:H17" ca="1" si="2">IFERROR(VLOOKUP($B8,INDIRECT("'"&amp;$B$2&amp;"'!"&amp;"b:bz"),H$7,FALSE),0)+G8</f>
        <v>35000</v>
      </c>
      <c r="I8" s="21">
        <v>1000</v>
      </c>
      <c r="J8" s="22">
        <f ca="1">MIN(IFERROR(VLOOKUP($B8,INDIRECT("'"&amp;$B$2&amp;"'!"&amp;"b:bz"),J$7,FALSE),0)+I8,J$6)</f>
        <v>7000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10500</v>
      </c>
      <c r="O8" s="21">
        <v>2000</v>
      </c>
      <c r="P8" s="22">
        <f ca="1">MIN(IFERROR(VLOOKUP($B8,INDIRECT("'"&amp;$B$2&amp;"'!"&amp;"b:bz"),P$7,FALSE),0)+O8,P$6)</f>
        <v>14000</v>
      </c>
      <c r="Q8" s="21">
        <v>400</v>
      </c>
      <c r="R8" s="22">
        <f ca="1">MIN(IFERROR(VLOOKUP($B8,INDIRECT("'"&amp;$B$2&amp;"'!"&amp;"b:bz"),R$7,FALSE),0)+Q8,R$6)</f>
        <v>2800</v>
      </c>
      <c r="S8" s="98" t="s">
        <v>54</v>
      </c>
      <c r="T8" s="22">
        <v>0</v>
      </c>
      <c r="U8" s="22">
        <f t="shared" ref="U8:U17" ca="1" si="3">J8+L8+N8+P8+R8+T8</f>
        <v>34300</v>
      </c>
      <c r="V8" s="18">
        <f t="shared" ref="V8:V17" ca="1" si="4">D8-F8-H8-U8</f>
        <v>-41300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52500</v>
      </c>
      <c r="E9" s="21">
        <f t="shared" ref="E9:E17" si="11">C9*0.2</f>
        <v>1500</v>
      </c>
      <c r="F9" s="22">
        <f t="shared" ca="1" si="1"/>
        <v>10500</v>
      </c>
      <c r="G9" s="21">
        <v>5000</v>
      </c>
      <c r="H9" s="22">
        <f t="shared" ca="1" si="2"/>
        <v>35000</v>
      </c>
      <c r="I9" s="21">
        <v>1000</v>
      </c>
      <c r="J9" s="22">
        <f t="shared" ref="J9:J17" ca="1" si="12">MIN(IFERROR(VLOOKUP($B9,INDIRECT("'"&amp;$B$2&amp;"'!"&amp;"b:bz"),J$7,FALSE),0)+I9,J$6)</f>
        <v>7000</v>
      </c>
      <c r="K9" s="21">
        <v>1000</v>
      </c>
      <c r="L9" s="22">
        <f t="shared" ref="L9:L17" ca="1" si="13">MIN(IFERROR(VLOOKUP($B9,INDIRECT("'"&amp;$B$2&amp;"'!"&amp;"b:bz"),L$7,FALSE),0)+K9,L$6)</f>
        <v>7000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14000</v>
      </c>
      <c r="Q9" s="21">
        <v>400</v>
      </c>
      <c r="R9" s="22">
        <f t="shared" ref="R9:R17" ca="1" si="15">MIN(IFERROR(VLOOKUP($B9,INDIRECT("'"&amp;$B$2&amp;"'!"&amp;"b:bz"),R$7,FALSE),0)+Q9,R$6)</f>
        <v>2800</v>
      </c>
      <c r="S9" s="34" t="s">
        <v>54</v>
      </c>
      <c r="T9" s="22">
        <v>0</v>
      </c>
      <c r="U9" s="22">
        <f t="shared" ca="1" si="3"/>
        <v>30800</v>
      </c>
      <c r="V9" s="18">
        <f t="shared" ca="1" si="4"/>
        <v>-23800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70000</v>
      </c>
      <c r="E10" s="21">
        <f t="shared" si="11"/>
        <v>2000</v>
      </c>
      <c r="F10" s="22">
        <f t="shared" ca="1" si="1"/>
        <v>14000</v>
      </c>
      <c r="G10" s="21">
        <v>5000</v>
      </c>
      <c r="H10" s="22">
        <f t="shared" ca="1" si="2"/>
        <v>35000</v>
      </c>
      <c r="I10" s="21">
        <v>1000</v>
      </c>
      <c r="J10" s="22">
        <f t="shared" ca="1" si="12"/>
        <v>7000</v>
      </c>
      <c r="K10" s="21"/>
      <c r="L10" s="22">
        <f t="shared" ca="1" si="13"/>
        <v>0</v>
      </c>
      <c r="M10" s="21">
        <v>1500</v>
      </c>
      <c r="N10" s="22">
        <f t="shared" ca="1" si="14"/>
        <v>10500</v>
      </c>
      <c r="O10" s="21">
        <v>2000</v>
      </c>
      <c r="P10" s="22">
        <f t="shared" ref="P10:P17" ca="1" si="18">MIN(IFERROR(VLOOKUP($B10,INDIRECT("'"&amp;$B$2&amp;"'!"&amp;"b:bz"),P$7,FALSE),0)+O10,P$6)</f>
        <v>14000</v>
      </c>
      <c r="Q10" s="21">
        <v>400</v>
      </c>
      <c r="R10" s="22">
        <f t="shared" ca="1" si="15"/>
        <v>2800</v>
      </c>
      <c r="S10" s="34" t="s">
        <v>54</v>
      </c>
      <c r="T10" s="22">
        <v>0</v>
      </c>
      <c r="U10" s="22">
        <f t="shared" ca="1" si="3"/>
        <v>34300</v>
      </c>
      <c r="V10" s="18">
        <f t="shared" ca="1" si="4"/>
        <v>-13300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87500</v>
      </c>
      <c r="E11" s="21">
        <f t="shared" si="11"/>
        <v>2500</v>
      </c>
      <c r="F11" s="22">
        <f t="shared" ca="1" si="1"/>
        <v>17500</v>
      </c>
      <c r="G11" s="21">
        <v>5000</v>
      </c>
      <c r="H11" s="22">
        <f t="shared" ca="1" si="2"/>
        <v>35000</v>
      </c>
      <c r="I11" s="21">
        <v>1000</v>
      </c>
      <c r="J11" s="22">
        <f t="shared" ca="1" si="12"/>
        <v>7000</v>
      </c>
      <c r="K11" s="21">
        <v>1000</v>
      </c>
      <c r="L11" s="22">
        <f t="shared" ca="1" si="13"/>
        <v>7000</v>
      </c>
      <c r="M11" s="21"/>
      <c r="N11" s="22">
        <f t="shared" ca="1" si="14"/>
        <v>0</v>
      </c>
      <c r="O11" s="21">
        <v>2000</v>
      </c>
      <c r="P11" s="22">
        <f t="shared" ca="1" si="18"/>
        <v>14000</v>
      </c>
      <c r="Q11" s="21">
        <v>400</v>
      </c>
      <c r="R11" s="22">
        <f t="shared" ca="1" si="15"/>
        <v>2800</v>
      </c>
      <c r="S11" s="34" t="s">
        <v>54</v>
      </c>
      <c r="T11" s="22">
        <v>0</v>
      </c>
      <c r="U11" s="22">
        <f t="shared" ca="1" si="3"/>
        <v>30800</v>
      </c>
      <c r="V11" s="18">
        <f t="shared" ca="1" si="4"/>
        <v>4200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126</v>
      </c>
      <c r="Z11" s="20">
        <f t="shared" ca="1" si="6"/>
        <v>108</v>
      </c>
      <c r="AA11" s="18">
        <f t="shared" ca="1" si="16"/>
        <v>18</v>
      </c>
      <c r="AB11" s="18">
        <f t="shared" ca="1" si="7"/>
        <v>126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105000</v>
      </c>
      <c r="E12" s="21">
        <f t="shared" si="11"/>
        <v>3000</v>
      </c>
      <c r="F12" s="22">
        <f t="shared" ca="1" si="1"/>
        <v>21000</v>
      </c>
      <c r="G12" s="21">
        <v>5000</v>
      </c>
      <c r="H12" s="22">
        <f t="shared" ca="1" si="2"/>
        <v>35000</v>
      </c>
      <c r="I12" s="21">
        <v>1000</v>
      </c>
      <c r="J12" s="22">
        <f t="shared" ca="1" si="12"/>
        <v>7000</v>
      </c>
      <c r="K12" s="21"/>
      <c r="L12" s="22">
        <f t="shared" ca="1" si="13"/>
        <v>0</v>
      </c>
      <c r="M12" s="21">
        <v>1500</v>
      </c>
      <c r="N12" s="22">
        <f t="shared" ca="1" si="14"/>
        <v>10500</v>
      </c>
      <c r="O12" s="21">
        <v>2000</v>
      </c>
      <c r="P12" s="22">
        <f t="shared" ca="1" si="18"/>
        <v>14000</v>
      </c>
      <c r="Q12" s="21">
        <v>400</v>
      </c>
      <c r="R12" s="22">
        <f t="shared" ca="1" si="15"/>
        <v>2800</v>
      </c>
      <c r="S12" s="34" t="s">
        <v>54</v>
      </c>
      <c r="T12" s="22">
        <v>0</v>
      </c>
      <c r="U12" s="22">
        <f t="shared" ca="1" si="3"/>
        <v>34300</v>
      </c>
      <c r="V12" s="18">
        <f t="shared" ca="1" si="4"/>
        <v>14700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441</v>
      </c>
      <c r="Z12" s="20">
        <f t="shared" ca="1" si="6"/>
        <v>378</v>
      </c>
      <c r="AA12" s="18">
        <f t="shared" ca="1" si="16"/>
        <v>63</v>
      </c>
      <c r="AB12" s="18">
        <f t="shared" ca="1" si="7"/>
        <v>441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140000</v>
      </c>
      <c r="E13" s="21">
        <f t="shared" si="11"/>
        <v>4000</v>
      </c>
      <c r="F13" s="22">
        <f t="shared" ca="1" si="1"/>
        <v>28000</v>
      </c>
      <c r="G13" s="21">
        <v>5000</v>
      </c>
      <c r="H13" s="22">
        <f t="shared" ca="1" si="2"/>
        <v>35000</v>
      </c>
      <c r="I13" s="21">
        <v>1000</v>
      </c>
      <c r="J13" s="22">
        <f t="shared" ca="1" si="12"/>
        <v>7000</v>
      </c>
      <c r="K13" s="21">
        <v>1000</v>
      </c>
      <c r="L13" s="22">
        <f t="shared" ca="1" si="13"/>
        <v>7000</v>
      </c>
      <c r="M13" s="21"/>
      <c r="N13" s="22">
        <f t="shared" ca="1" si="14"/>
        <v>0</v>
      </c>
      <c r="O13" s="21">
        <v>2000</v>
      </c>
      <c r="P13" s="22">
        <f t="shared" ca="1" si="18"/>
        <v>14000</v>
      </c>
      <c r="Q13" s="21">
        <v>400</v>
      </c>
      <c r="R13" s="22">
        <f t="shared" ca="1" si="15"/>
        <v>2800</v>
      </c>
      <c r="S13" s="34" t="s">
        <v>54</v>
      </c>
      <c r="T13" s="22">
        <v>0</v>
      </c>
      <c r="U13" s="22">
        <f t="shared" ca="1" si="3"/>
        <v>30800</v>
      </c>
      <c r="V13" s="18">
        <f t="shared" ca="1" si="4"/>
        <v>46200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2100</v>
      </c>
      <c r="Z13" s="20">
        <f t="shared" ca="1" si="6"/>
        <v>1440</v>
      </c>
      <c r="AA13" s="18">
        <f t="shared" ca="1" si="16"/>
        <v>660</v>
      </c>
      <c r="AB13" s="18">
        <f t="shared" ca="1" si="7"/>
        <v>2100</v>
      </c>
      <c r="AC13" s="18">
        <f t="shared" ca="1" si="8"/>
        <v>15340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175000</v>
      </c>
      <c r="E14" s="21">
        <f t="shared" si="11"/>
        <v>5000</v>
      </c>
      <c r="F14" s="22">
        <f t="shared" ca="1" si="1"/>
        <v>35000</v>
      </c>
      <c r="G14" s="21">
        <v>5000</v>
      </c>
      <c r="H14" s="22">
        <f t="shared" ca="1" si="2"/>
        <v>35000</v>
      </c>
      <c r="I14" s="21">
        <v>1000</v>
      </c>
      <c r="J14" s="22">
        <f t="shared" ca="1" si="12"/>
        <v>7000</v>
      </c>
      <c r="K14" s="21"/>
      <c r="L14" s="22">
        <f t="shared" ca="1" si="13"/>
        <v>0</v>
      </c>
      <c r="M14" s="21">
        <v>1500</v>
      </c>
      <c r="N14" s="22">
        <f t="shared" ca="1" si="14"/>
        <v>10500</v>
      </c>
      <c r="O14" s="21">
        <v>2000</v>
      </c>
      <c r="P14" s="22">
        <f t="shared" ca="1" si="18"/>
        <v>14000</v>
      </c>
      <c r="Q14" s="21">
        <v>400</v>
      </c>
      <c r="R14" s="22">
        <f t="shared" ca="1" si="15"/>
        <v>2800</v>
      </c>
      <c r="S14" s="34" t="s">
        <v>54</v>
      </c>
      <c r="T14" s="22">
        <v>0</v>
      </c>
      <c r="U14" s="22">
        <f t="shared" ca="1" si="3"/>
        <v>34300</v>
      </c>
      <c r="V14" s="18">
        <f t="shared" ca="1" si="4"/>
        <v>70700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4550</v>
      </c>
      <c r="Z14" s="20">
        <f t="shared" ca="1" si="6"/>
        <v>3540</v>
      </c>
      <c r="AA14" s="18">
        <f t="shared" ca="1" si="16"/>
        <v>1010</v>
      </c>
      <c r="AB14" s="18">
        <f t="shared" ca="1" si="7"/>
        <v>4550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210000</v>
      </c>
      <c r="E15" s="21">
        <f t="shared" si="11"/>
        <v>6000</v>
      </c>
      <c r="F15" s="22">
        <f t="shared" ca="1" si="1"/>
        <v>42000</v>
      </c>
      <c r="G15" s="21">
        <v>5000</v>
      </c>
      <c r="H15" s="22">
        <f t="shared" ca="1" si="2"/>
        <v>35000</v>
      </c>
      <c r="I15" s="21">
        <v>1000</v>
      </c>
      <c r="J15" s="22">
        <f t="shared" ca="1" si="12"/>
        <v>7000</v>
      </c>
      <c r="K15" s="21">
        <v>1000</v>
      </c>
      <c r="L15" s="22">
        <f t="shared" ca="1" si="13"/>
        <v>7000</v>
      </c>
      <c r="M15" s="21"/>
      <c r="N15" s="22">
        <f t="shared" ca="1" si="14"/>
        <v>0</v>
      </c>
      <c r="O15" s="21">
        <v>2000</v>
      </c>
      <c r="P15" s="22">
        <f t="shared" ca="1" si="18"/>
        <v>14000</v>
      </c>
      <c r="Q15" s="21">
        <v>400</v>
      </c>
      <c r="R15" s="22">
        <f t="shared" ca="1" si="15"/>
        <v>2800</v>
      </c>
      <c r="S15" s="34" t="s">
        <v>54</v>
      </c>
      <c r="T15" s="22">
        <v>0</v>
      </c>
      <c r="U15" s="22">
        <f t="shared" ca="1" si="3"/>
        <v>30800</v>
      </c>
      <c r="V15" s="18">
        <f t="shared" ca="1" si="4"/>
        <v>102200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7700</v>
      </c>
      <c r="Z15" s="20">
        <f t="shared" ca="1" si="6"/>
        <v>6240</v>
      </c>
      <c r="AA15" s="18">
        <f t="shared" ca="1" si="16"/>
        <v>1460</v>
      </c>
      <c r="AB15" s="18">
        <f t="shared" ca="1" si="7"/>
        <v>7700</v>
      </c>
      <c r="AC15" s="18">
        <f t="shared" ca="1" si="8"/>
        <v>22540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245000</v>
      </c>
      <c r="E16" s="21">
        <f t="shared" si="11"/>
        <v>7000</v>
      </c>
      <c r="F16" s="22">
        <f t="shared" ca="1" si="1"/>
        <v>49000</v>
      </c>
      <c r="G16" s="21">
        <v>5000</v>
      </c>
      <c r="H16" s="22">
        <f t="shared" ca="1" si="2"/>
        <v>35000</v>
      </c>
      <c r="I16" s="21">
        <v>1000</v>
      </c>
      <c r="J16" s="22">
        <f t="shared" ca="1" si="12"/>
        <v>7000</v>
      </c>
      <c r="K16" s="21"/>
      <c r="L16" s="22">
        <f t="shared" ca="1" si="13"/>
        <v>0</v>
      </c>
      <c r="M16" s="21">
        <v>1500</v>
      </c>
      <c r="N16" s="22">
        <f t="shared" ca="1" si="14"/>
        <v>10500</v>
      </c>
      <c r="O16" s="21">
        <v>2000</v>
      </c>
      <c r="P16" s="22">
        <f t="shared" ca="1" si="18"/>
        <v>14000</v>
      </c>
      <c r="Q16" s="21">
        <v>400</v>
      </c>
      <c r="R16" s="22">
        <f t="shared" ca="1" si="15"/>
        <v>2800</v>
      </c>
      <c r="S16" s="34" t="s">
        <v>54</v>
      </c>
      <c r="T16" s="22">
        <v>0</v>
      </c>
      <c r="U16" s="22">
        <f t="shared" ca="1" si="3"/>
        <v>34300</v>
      </c>
      <c r="V16" s="18">
        <f t="shared" ca="1" si="4"/>
        <v>126700</v>
      </c>
      <c r="W16" s="19">
        <f ca="1">VLOOKUP($V16,税率!$B$4:$F$10,4,TRUE)</f>
        <v>0.1</v>
      </c>
      <c r="X16" s="18">
        <f ca="1">VLOOKUP($V16,税率!$B$4:$F$10,5,TRUE)</f>
        <v>2520</v>
      </c>
      <c r="Y16" s="18">
        <f t="shared" ca="1" si="5"/>
        <v>10150</v>
      </c>
      <c r="Z16" s="20">
        <f t="shared" ca="1" si="6"/>
        <v>8340</v>
      </c>
      <c r="AA16" s="18">
        <f t="shared" ca="1" si="16"/>
        <v>1810</v>
      </c>
      <c r="AB16" s="18">
        <f t="shared" ca="1" si="7"/>
        <v>10150</v>
      </c>
      <c r="AC16" s="18">
        <f t="shared" ca="1" si="8"/>
        <v>26190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280000</v>
      </c>
      <c r="E17" s="21">
        <f t="shared" si="11"/>
        <v>8000</v>
      </c>
      <c r="F17" s="22">
        <f t="shared" ca="1" si="1"/>
        <v>56000</v>
      </c>
      <c r="G17" s="21">
        <v>5000</v>
      </c>
      <c r="H17" s="22">
        <f t="shared" ca="1" si="2"/>
        <v>35000</v>
      </c>
      <c r="I17" s="21">
        <v>1000</v>
      </c>
      <c r="J17" s="22">
        <f t="shared" ca="1" si="12"/>
        <v>7000</v>
      </c>
      <c r="K17" s="21">
        <v>1000</v>
      </c>
      <c r="L17" s="22">
        <f t="shared" ca="1" si="13"/>
        <v>7000</v>
      </c>
      <c r="M17" s="21"/>
      <c r="N17" s="22">
        <f t="shared" ca="1" si="14"/>
        <v>0</v>
      </c>
      <c r="O17" s="21">
        <v>2000</v>
      </c>
      <c r="P17" s="22">
        <f t="shared" ca="1" si="18"/>
        <v>14000</v>
      </c>
      <c r="Q17" s="21">
        <v>400</v>
      </c>
      <c r="R17" s="22">
        <f t="shared" ca="1" si="15"/>
        <v>2800</v>
      </c>
      <c r="S17" s="34" t="s">
        <v>54</v>
      </c>
      <c r="T17" s="22">
        <v>0</v>
      </c>
      <c r="U17" s="22">
        <f t="shared" ca="1" si="3"/>
        <v>30800</v>
      </c>
      <c r="V17" s="18">
        <f t="shared" ca="1" si="4"/>
        <v>158200</v>
      </c>
      <c r="W17" s="19">
        <f ca="1">VLOOKUP($V17,税率!$B$4:$F$10,4,TRUE)</f>
        <v>0.2</v>
      </c>
      <c r="X17" s="18">
        <f ca="1">VLOOKUP($V17,税率!$B$4:$F$10,5,TRUE)</f>
        <v>16920</v>
      </c>
      <c r="Y17" s="18">
        <f t="shared" ca="1" si="5"/>
        <v>14720</v>
      </c>
      <c r="Z17" s="20">
        <f t="shared" ca="1" si="6"/>
        <v>11040</v>
      </c>
      <c r="AA17" s="18">
        <f t="shared" ca="1" si="16"/>
        <v>3680</v>
      </c>
      <c r="AB17" s="18">
        <f t="shared" ca="1" si="7"/>
        <v>14720</v>
      </c>
      <c r="AC17" s="18">
        <f t="shared" ca="1" si="8"/>
        <v>28320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140000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35000</v>
      </c>
      <c r="I22" s="21">
        <v>1000</v>
      </c>
      <c r="J22" s="22">
        <f t="shared" ref="J22:J26" ca="1" si="20">MIN(IFERROR(VLOOKUP($B22,INDIRECT("'"&amp;$B$2&amp;"'!"&amp;"b:bz"),J$7,FALSE),0)+I22,J$6)</f>
        <v>7000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10500</v>
      </c>
      <c r="O22" s="21">
        <v>2000</v>
      </c>
      <c r="P22" s="22">
        <f t="shared" ref="P22:P26" ca="1" si="23">MIN(IFERROR(VLOOKUP($B22,INDIRECT("'"&amp;$B$2&amp;"'!"&amp;"b:bz"),P$7,FALSE),0)+O22,P$6)</f>
        <v>14000</v>
      </c>
      <c r="Q22" s="21">
        <v>400</v>
      </c>
      <c r="R22" s="22">
        <f ca="1">MIN(IFERROR(VLOOKUP($B22,INDIRECT("'"&amp;$B$2&amp;"'!"&amp;"b:bz"),R$7,FALSE),0)+Q22,4800)</f>
        <v>2800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34300</v>
      </c>
      <c r="V22" s="18">
        <f ca="1">D22-F22-H22-U22</f>
        <v>70700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5055.5555555555547</v>
      </c>
      <c r="Z22" s="20">
        <f ca="1">IFERROR(VLOOKUP($B22,INDIRECT("'"&amp;$B$2&amp;"'!"&amp;"b:bz"),Z$7,FALSE),0)</f>
        <v>3933.333333333333</v>
      </c>
      <c r="AA22" s="18">
        <f t="shared" ref="AA22:AA26" ca="1" si="25">MAX(Y22-Z22,0)</f>
        <v>1122.2222222222217</v>
      </c>
      <c r="AB22" s="18">
        <f ca="1">Z22+AA22</f>
        <v>5055.5555555555547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175000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35000</v>
      </c>
      <c r="I23" s="21">
        <v>1000</v>
      </c>
      <c r="J23" s="22">
        <f t="shared" ca="1" si="20"/>
        <v>7000</v>
      </c>
      <c r="K23" s="21">
        <v>1000</v>
      </c>
      <c r="L23" s="22">
        <f t="shared" ca="1" si="21"/>
        <v>7000</v>
      </c>
      <c r="M23" s="21"/>
      <c r="N23" s="22">
        <f t="shared" ca="1" si="22"/>
        <v>0</v>
      </c>
      <c r="O23" s="21">
        <v>2000</v>
      </c>
      <c r="P23" s="22">
        <f t="shared" ca="1" si="23"/>
        <v>14000</v>
      </c>
      <c r="Q23" s="21">
        <v>400</v>
      </c>
      <c r="R23" s="22">
        <f t="shared" ref="R23:R26" ca="1" si="27">MIN(IFERROR(VLOOKUP($B23,INDIRECT("'"&amp;$B$2&amp;"'!"&amp;"b:bz"),R$7,FALSE),0)+Q23,R$6)</f>
        <v>2800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30800</v>
      </c>
      <c r="V23" s="18">
        <f t="shared" ref="V23:V26" ca="1" si="28">D23-F23-H23-U23</f>
        <v>109200</v>
      </c>
      <c r="W23" s="19">
        <f ca="1">IF(V23&lt;=0,0,VLOOKUP(V23,税率!$B$26:$F$32,4,TRUE))</f>
        <v>0.1</v>
      </c>
      <c r="X23" s="18">
        <f ca="1">IF(V23&lt;=0,0,VLOOKUP(V23,税率!$B$26:$F$32,5,TRUE))</f>
        <v>2520</v>
      </c>
      <c r="Y23" s="18">
        <f t="shared" ref="Y23:Y26" ca="1" si="29">(V23-X23)/(1-W23)*W23-X23</f>
        <v>9333.3333333333339</v>
      </c>
      <c r="Z23" s="20">
        <f ca="1">IFERROR(VLOOKUP($B23,INDIRECT("'"&amp;$B$2&amp;"'!"&amp;"b:bz"),Z$7,FALSE),0)</f>
        <v>7600</v>
      </c>
      <c r="AA23" s="18">
        <f t="shared" ca="1" si="25"/>
        <v>1733.3333333333339</v>
      </c>
      <c r="AB23" s="18">
        <f ca="1">Z23+AA23</f>
        <v>9333.3333333333339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210000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35000</v>
      </c>
      <c r="I24" s="21">
        <v>1000</v>
      </c>
      <c r="J24" s="22">
        <f t="shared" ca="1" si="20"/>
        <v>7000</v>
      </c>
      <c r="K24" s="21"/>
      <c r="L24" s="22">
        <f t="shared" ca="1" si="21"/>
        <v>0</v>
      </c>
      <c r="M24" s="21">
        <v>1500</v>
      </c>
      <c r="N24" s="22">
        <f t="shared" ca="1" si="22"/>
        <v>10500</v>
      </c>
      <c r="O24" s="21">
        <v>2000</v>
      </c>
      <c r="P24" s="22">
        <f t="shared" ca="1" si="23"/>
        <v>14000</v>
      </c>
      <c r="Q24" s="21">
        <v>400</v>
      </c>
      <c r="R24" s="22">
        <f t="shared" ca="1" si="27"/>
        <v>2800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34300</v>
      </c>
      <c r="V24" s="18">
        <f t="shared" ca="1" si="28"/>
        <v>140700</v>
      </c>
      <c r="W24" s="19">
        <f ca="1">IF(V24&lt;=0,0,VLOOKUP(V24,税率!$B$26:$F$32,4,TRUE))</f>
        <v>0.2</v>
      </c>
      <c r="X24" s="18">
        <f ca="1">IF(V24&lt;=0,0,VLOOKUP(V24,税率!$B$26:$F$32,5,TRUE))</f>
        <v>16920</v>
      </c>
      <c r="Y24" s="18">
        <f t="shared" ca="1" si="29"/>
        <v>14025</v>
      </c>
      <c r="Z24" s="20">
        <f ca="1">IFERROR(VLOOKUP($B24,INDIRECT("'"&amp;$B$2&amp;"'!"&amp;"b:bz"),Z$7,FALSE),0)</f>
        <v>10600</v>
      </c>
      <c r="AA24" s="18">
        <f t="shared" ca="1" si="25"/>
        <v>3425</v>
      </c>
      <c r="AB24" s="18">
        <f ca="1">Z24+AA24</f>
        <v>14025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245000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35000</v>
      </c>
      <c r="I25" s="21">
        <v>1000</v>
      </c>
      <c r="J25" s="22">
        <f t="shared" ca="1" si="20"/>
        <v>7000</v>
      </c>
      <c r="K25" s="21">
        <v>1000</v>
      </c>
      <c r="L25" s="22">
        <f t="shared" ca="1" si="21"/>
        <v>7000</v>
      </c>
      <c r="M25" s="21"/>
      <c r="N25" s="22">
        <f t="shared" ca="1" si="22"/>
        <v>0</v>
      </c>
      <c r="O25" s="21">
        <v>2000</v>
      </c>
      <c r="P25" s="22">
        <f t="shared" ca="1" si="23"/>
        <v>14000</v>
      </c>
      <c r="Q25" s="21">
        <v>400</v>
      </c>
      <c r="R25" s="22">
        <f t="shared" ca="1" si="27"/>
        <v>2800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30800</v>
      </c>
      <c r="V25" s="18">
        <f t="shared" ca="1" si="28"/>
        <v>179200</v>
      </c>
      <c r="W25" s="19">
        <f ca="1">IF(V25&lt;=0,0,VLOOKUP(V25,税率!$B$26:$F$32,4,TRUE))</f>
        <v>0.2</v>
      </c>
      <c r="X25" s="18">
        <f ca="1">IF(V25&lt;=0,0,VLOOKUP(V25,税率!$B$26:$F$32,5,TRUE))</f>
        <v>16920</v>
      </c>
      <c r="Y25" s="18">
        <f t="shared" ca="1" si="29"/>
        <v>23650</v>
      </c>
      <c r="Z25" s="20">
        <f ca="1">IFERROR(VLOOKUP($B25,INDIRECT("'"&amp;$B$2&amp;"'!"&amp;"b:bz"),Z$7,FALSE),0)</f>
        <v>17250</v>
      </c>
      <c r="AA25" s="18">
        <f t="shared" ca="1" si="25"/>
        <v>6400</v>
      </c>
      <c r="AB25" s="18">
        <f ca="1">Z25+AA25</f>
        <v>23650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280000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35000</v>
      </c>
      <c r="I26" s="21">
        <v>1000</v>
      </c>
      <c r="J26" s="22">
        <f t="shared" ca="1" si="20"/>
        <v>7000</v>
      </c>
      <c r="K26" s="21"/>
      <c r="L26" s="22">
        <f t="shared" ca="1" si="21"/>
        <v>0</v>
      </c>
      <c r="M26" s="21">
        <v>1500</v>
      </c>
      <c r="N26" s="22">
        <f t="shared" ca="1" si="22"/>
        <v>10500</v>
      </c>
      <c r="O26" s="21">
        <v>2000</v>
      </c>
      <c r="P26" s="22">
        <f t="shared" ca="1" si="23"/>
        <v>14000</v>
      </c>
      <c r="Q26" s="21">
        <v>400</v>
      </c>
      <c r="R26" s="22">
        <f t="shared" ca="1" si="27"/>
        <v>2800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34300</v>
      </c>
      <c r="V26" s="18">
        <f t="shared" ca="1" si="28"/>
        <v>210700</v>
      </c>
      <c r="W26" s="19">
        <f ca="1">IF(V26&lt;=0,0,VLOOKUP(V26,税率!$B$26:$F$32,4,TRUE))</f>
        <v>0.2</v>
      </c>
      <c r="X26" s="18">
        <f ca="1">IF(V26&lt;=0,0,VLOOKUP(V26,税率!$B$26:$F$32,5,TRUE))</f>
        <v>16920</v>
      </c>
      <c r="Y26" s="18">
        <f t="shared" ca="1" si="29"/>
        <v>31525</v>
      </c>
      <c r="Z26" s="20">
        <f ca="1">IFERROR(VLOOKUP($B26,INDIRECT("'"&amp;$B$2&amp;"'!"&amp;"b:bz"),Z$7,FALSE),0)</f>
        <v>24000</v>
      </c>
      <c r="AA26" s="18">
        <f t="shared" ca="1" si="25"/>
        <v>7525</v>
      </c>
      <c r="AB26" s="18">
        <f ca="1">Z26+AA26</f>
        <v>31525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202" priority="32">
      <formula>ISODD($A8)</formula>
    </cfRule>
  </conditionalFormatting>
  <conditionalFormatting sqref="D8:D17">
    <cfRule type="expression" dxfId="201" priority="31">
      <formula>ISODD($A8)</formula>
    </cfRule>
  </conditionalFormatting>
  <conditionalFormatting sqref="D22">
    <cfRule type="expression" dxfId="200" priority="30">
      <formula>ISODD($A22)</formula>
    </cfRule>
  </conditionalFormatting>
  <conditionalFormatting sqref="W22:Y22">
    <cfRule type="expression" dxfId="199" priority="29">
      <formula>ISODD($A22)</formula>
    </cfRule>
  </conditionalFormatting>
  <conditionalFormatting sqref="E23:H25 Z23:Z25 A23:C25 R23:V25 AB23:AC25">
    <cfRule type="expression" dxfId="198" priority="28">
      <formula>ISODD($A23)</formula>
    </cfRule>
  </conditionalFormatting>
  <conditionalFormatting sqref="D23:D25">
    <cfRule type="expression" dxfId="197" priority="27">
      <formula>ISODD($A23)</formula>
    </cfRule>
  </conditionalFormatting>
  <conditionalFormatting sqref="W23:Y25">
    <cfRule type="expression" dxfId="196" priority="26">
      <formula>ISODD($A23)</formula>
    </cfRule>
  </conditionalFormatting>
  <conditionalFormatting sqref="A26:B26 E26:H26 Z26 R26:V26 AB26:AC26">
    <cfRule type="expression" dxfId="195" priority="25">
      <formula>ISODD($A26)</formula>
    </cfRule>
  </conditionalFormatting>
  <conditionalFormatting sqref="D26">
    <cfRule type="expression" dxfId="194" priority="24">
      <formula>ISODD($A26)</formula>
    </cfRule>
  </conditionalFormatting>
  <conditionalFormatting sqref="W26:Y26">
    <cfRule type="expression" dxfId="193" priority="23">
      <formula>ISODD($A26)</formula>
    </cfRule>
  </conditionalFormatting>
  <conditionalFormatting sqref="C26">
    <cfRule type="expression" dxfId="192" priority="22">
      <formula>ISODD($A26)</formula>
    </cfRule>
  </conditionalFormatting>
  <conditionalFormatting sqref="P22 P8:P17">
    <cfRule type="expression" dxfId="191" priority="21">
      <formula>ISODD($A8)</formula>
    </cfRule>
  </conditionalFormatting>
  <conditionalFormatting sqref="P23:P25">
    <cfRule type="expression" dxfId="190" priority="20">
      <formula>ISODD($A23)</formula>
    </cfRule>
  </conditionalFormatting>
  <conditionalFormatting sqref="P26">
    <cfRule type="expression" dxfId="189" priority="19">
      <formula>ISODD($A26)</formula>
    </cfRule>
  </conditionalFormatting>
  <conditionalFormatting sqref="N8:N17">
    <cfRule type="expression" dxfId="188" priority="18">
      <formula>ISODD($A8)</formula>
    </cfRule>
  </conditionalFormatting>
  <conditionalFormatting sqref="L8:L17">
    <cfRule type="expression" dxfId="187" priority="17">
      <formula>ISODD($A8)</formula>
    </cfRule>
  </conditionalFormatting>
  <conditionalFormatting sqref="J8:J17">
    <cfRule type="expression" dxfId="186" priority="16">
      <formula>ISODD($A8)</formula>
    </cfRule>
  </conditionalFormatting>
  <conditionalFormatting sqref="K8:K17 K22">
    <cfRule type="expression" dxfId="185" priority="15">
      <formula>ISODD($A8)</formula>
    </cfRule>
  </conditionalFormatting>
  <conditionalFormatting sqref="M8:M17">
    <cfRule type="expression" dxfId="184" priority="14">
      <formula>ISODD($A8)</formula>
    </cfRule>
  </conditionalFormatting>
  <conditionalFormatting sqref="Q8:Q17">
    <cfRule type="expression" dxfId="183" priority="12">
      <formula>ISODD($A8)</formula>
    </cfRule>
  </conditionalFormatting>
  <conditionalFormatting sqref="O8:O17">
    <cfRule type="expression" dxfId="182" priority="13">
      <formula>ISODD($A8)</formula>
    </cfRule>
  </conditionalFormatting>
  <conditionalFormatting sqref="Q22:Q26">
    <cfRule type="expression" dxfId="181" priority="11">
      <formula>ISODD($A22)</formula>
    </cfRule>
  </conditionalFormatting>
  <conditionalFormatting sqref="O22:O26">
    <cfRule type="expression" dxfId="180" priority="10">
      <formula>ISODD($A22)</formula>
    </cfRule>
  </conditionalFormatting>
  <conditionalFormatting sqref="I8:I17 I22">
    <cfRule type="expression" dxfId="179" priority="8">
      <formula>ISODD($A8)</formula>
    </cfRule>
  </conditionalFormatting>
  <conditionalFormatting sqref="I23:I26">
    <cfRule type="expression" dxfId="178" priority="7">
      <formula>ISODD($A23)</formula>
    </cfRule>
  </conditionalFormatting>
  <conditionalFormatting sqref="M22:M26">
    <cfRule type="expression" dxfId="177" priority="6">
      <formula>ISODD($A22)</formula>
    </cfRule>
  </conditionalFormatting>
  <conditionalFormatting sqref="K23:K26">
    <cfRule type="expression" dxfId="176" priority="9">
      <formula>ISODD($A23)</formula>
    </cfRule>
  </conditionalFormatting>
  <conditionalFormatting sqref="N22:N26">
    <cfRule type="expression" dxfId="175" priority="5">
      <formula>ISODD($A22)</formula>
    </cfRule>
  </conditionalFormatting>
  <conditionalFormatting sqref="L22:L26">
    <cfRule type="expression" dxfId="174" priority="4">
      <formula>ISODD($A22)</formula>
    </cfRule>
  </conditionalFormatting>
  <conditionalFormatting sqref="J22:J26">
    <cfRule type="expression" dxfId="173" priority="3">
      <formula>ISODD($A22)</formula>
    </cfRule>
  </conditionalFormatting>
  <conditionalFormatting sqref="AA22:AA26">
    <cfRule type="expression" dxfId="172" priority="2">
      <formula>ISODD($A22)</formula>
    </cfRule>
  </conditionalFormatting>
  <conditionalFormatting sqref="AD22:AD26">
    <cfRule type="expression" dxfId="171" priority="1">
      <formula>ISODD($A22)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AE96-9C0A-4AE2-A38D-E67FE164A7BB}">
  <dimension ref="A1:AD26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3"/>
  <cols>
    <col min="1" max="1" width="4.5" style="9" bestFit="1" customWidth="1"/>
    <col min="2" max="2" width="8.75" style="9" bestFit="1" customWidth="1"/>
    <col min="3" max="3" width="8.6640625" style="9" bestFit="1" customWidth="1"/>
    <col min="4" max="4" width="7" style="9" bestFit="1" customWidth="1"/>
    <col min="5" max="5" width="5.33203125" style="9" bestFit="1" customWidth="1"/>
    <col min="6" max="6" width="6.1640625" style="9" customWidth="1"/>
    <col min="7" max="7" width="5.33203125" style="9" customWidth="1"/>
    <col min="8" max="18" width="6.1640625" style="9" customWidth="1"/>
    <col min="19" max="19" width="7" style="9" customWidth="1"/>
    <col min="20" max="20" width="5.33203125" style="9" customWidth="1"/>
    <col min="21" max="21" width="6.1640625" style="9" customWidth="1"/>
    <col min="22" max="22" width="9.5" style="9" customWidth="1"/>
    <col min="23" max="24" width="8.6640625" style="9" bestFit="1" customWidth="1"/>
    <col min="25" max="25" width="9.5" style="9" bestFit="1" customWidth="1"/>
    <col min="26" max="27" width="8.6640625" style="9" bestFit="1" customWidth="1"/>
    <col min="28" max="28" width="9.5" style="9" bestFit="1" customWidth="1"/>
    <col min="29" max="29" width="8.6640625" style="9" bestFit="1" customWidth="1"/>
    <col min="30" max="30" width="9.5" style="9" customWidth="1"/>
    <col min="31" max="16384" width="8.6640625" style="9"/>
  </cols>
  <sheetData>
    <row r="1" spans="1:30" ht="18" customHeight="1">
      <c r="A1" s="9" t="s">
        <v>6</v>
      </c>
      <c r="B1" s="9">
        <f ca="1">RIGHT(CELL("filename",A1),LEN(CELL("filename",A1))-FIND("]",CELL("filename",A1)))*1</f>
        <v>8</v>
      </c>
      <c r="C1" s="29" t="s">
        <v>49</v>
      </c>
      <c r="D1" s="30"/>
      <c r="E1" s="118" t="s">
        <v>56</v>
      </c>
      <c r="F1" s="119"/>
      <c r="G1" s="104" t="s">
        <v>45</v>
      </c>
      <c r="H1" s="104"/>
      <c r="I1" s="105" t="s">
        <v>117</v>
      </c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 t="s">
        <v>46</v>
      </c>
      <c r="W1" s="106"/>
      <c r="X1" s="106"/>
      <c r="Y1" s="106"/>
      <c r="Z1" s="106"/>
      <c r="AA1" s="106"/>
      <c r="AB1" s="106"/>
      <c r="AC1" s="124" t="s">
        <v>61</v>
      </c>
      <c r="AD1" s="121" t="s">
        <v>123</v>
      </c>
    </row>
    <row r="2" spans="1:30" ht="22" customHeight="1">
      <c r="A2" s="9" t="s">
        <v>7</v>
      </c>
      <c r="B2" s="10">
        <f ca="1">B1-1</f>
        <v>7</v>
      </c>
      <c r="C2" s="104" t="s">
        <v>32</v>
      </c>
      <c r="D2" s="104"/>
      <c r="E2" s="118" t="s">
        <v>55</v>
      </c>
      <c r="F2" s="119"/>
      <c r="G2" s="104"/>
      <c r="H2" s="104"/>
      <c r="I2" s="114" t="s">
        <v>9</v>
      </c>
      <c r="J2" s="115"/>
      <c r="K2" s="115"/>
      <c r="L2" s="115"/>
      <c r="M2" s="115"/>
      <c r="N2" s="115"/>
      <c r="O2" s="115"/>
      <c r="P2" s="115"/>
      <c r="Q2" s="115"/>
      <c r="R2" s="116"/>
      <c r="S2" s="106" t="s">
        <v>8</v>
      </c>
      <c r="T2" s="106"/>
      <c r="U2" s="127" t="s">
        <v>10</v>
      </c>
      <c r="V2" s="106" t="s">
        <v>33</v>
      </c>
      <c r="W2" s="106" t="s">
        <v>23</v>
      </c>
      <c r="X2" s="106" t="s">
        <v>34</v>
      </c>
      <c r="Y2" s="117" t="s">
        <v>35</v>
      </c>
      <c r="Z2" s="120" t="s">
        <v>36</v>
      </c>
      <c r="AA2" s="120" t="s">
        <v>38</v>
      </c>
      <c r="AB2" s="120" t="s">
        <v>37</v>
      </c>
      <c r="AC2" s="125"/>
      <c r="AD2" s="122"/>
    </row>
    <row r="3" spans="1:30" ht="28" customHeight="1">
      <c r="B3" s="99" t="s">
        <v>47</v>
      </c>
      <c r="C3" s="102" t="s">
        <v>39</v>
      </c>
      <c r="D3" s="103" t="s">
        <v>10</v>
      </c>
      <c r="E3" s="130" t="s">
        <v>39</v>
      </c>
      <c r="F3" s="133" t="s">
        <v>10</v>
      </c>
      <c r="G3" s="104"/>
      <c r="H3" s="104"/>
      <c r="I3" s="107" t="s">
        <v>0</v>
      </c>
      <c r="J3" s="107"/>
      <c r="K3" s="112" t="s">
        <v>42</v>
      </c>
      <c r="L3" s="112"/>
      <c r="M3" s="107" t="s">
        <v>2</v>
      </c>
      <c r="N3" s="107"/>
      <c r="O3" s="112" t="s">
        <v>3</v>
      </c>
      <c r="P3" s="112"/>
      <c r="Q3" s="107" t="s">
        <v>1</v>
      </c>
      <c r="R3" s="107"/>
      <c r="S3" s="113" t="s">
        <v>119</v>
      </c>
      <c r="T3" s="112"/>
      <c r="U3" s="128"/>
      <c r="V3" s="106"/>
      <c r="W3" s="106"/>
      <c r="X3" s="106"/>
      <c r="Y3" s="117"/>
      <c r="Z3" s="120"/>
      <c r="AA3" s="120"/>
      <c r="AB3" s="120"/>
      <c r="AC3" s="125"/>
      <c r="AD3" s="122"/>
    </row>
    <row r="4" spans="1:30" ht="18" customHeight="1">
      <c r="B4" s="100"/>
      <c r="C4" s="102"/>
      <c r="D4" s="103"/>
      <c r="E4" s="131"/>
      <c r="F4" s="134"/>
      <c r="G4" s="136" t="s">
        <v>39</v>
      </c>
      <c r="H4" s="104" t="s">
        <v>10</v>
      </c>
      <c r="I4" s="108" t="s">
        <v>57</v>
      </c>
      <c r="J4" s="109"/>
      <c r="K4" s="110" t="s">
        <v>57</v>
      </c>
      <c r="L4" s="111"/>
      <c r="M4" s="108" t="s">
        <v>57</v>
      </c>
      <c r="N4" s="109"/>
      <c r="O4" s="110" t="s">
        <v>57</v>
      </c>
      <c r="P4" s="111"/>
      <c r="Q4" s="108" t="s">
        <v>57</v>
      </c>
      <c r="R4" s="109"/>
      <c r="S4" s="110" t="s">
        <v>57</v>
      </c>
      <c r="T4" s="111"/>
      <c r="U4" s="128"/>
      <c r="V4" s="106" t="s">
        <v>10</v>
      </c>
      <c r="W4" s="106"/>
      <c r="X4" s="106"/>
      <c r="Y4" s="106" t="s">
        <v>10</v>
      </c>
      <c r="Z4" s="106" t="s">
        <v>10</v>
      </c>
      <c r="AA4" s="120"/>
      <c r="AB4" s="106" t="s">
        <v>10</v>
      </c>
      <c r="AC4" s="125"/>
      <c r="AD4" s="122"/>
    </row>
    <row r="5" spans="1:30" ht="18" customHeight="1">
      <c r="B5" s="100"/>
      <c r="C5" s="102"/>
      <c r="D5" s="103"/>
      <c r="E5" s="131"/>
      <c r="F5" s="134"/>
      <c r="G5" s="136"/>
      <c r="H5" s="104"/>
      <c r="I5" s="96" t="s">
        <v>58</v>
      </c>
      <c r="J5" s="96" t="s">
        <v>62</v>
      </c>
      <c r="K5" s="97" t="s">
        <v>58</v>
      </c>
      <c r="L5" s="97" t="s">
        <v>62</v>
      </c>
      <c r="M5" s="96" t="s">
        <v>58</v>
      </c>
      <c r="N5" s="96" t="s">
        <v>62</v>
      </c>
      <c r="O5" s="97" t="s">
        <v>58</v>
      </c>
      <c r="P5" s="97" t="s">
        <v>62</v>
      </c>
      <c r="Q5" s="96" t="s">
        <v>58</v>
      </c>
      <c r="R5" s="96" t="s">
        <v>62</v>
      </c>
      <c r="S5" s="35" t="s">
        <v>60</v>
      </c>
      <c r="T5" s="97" t="s">
        <v>59</v>
      </c>
      <c r="U5" s="128"/>
      <c r="V5" s="106"/>
      <c r="W5" s="106"/>
      <c r="X5" s="106"/>
      <c r="Y5" s="106"/>
      <c r="Z5" s="106"/>
      <c r="AA5" s="120"/>
      <c r="AB5" s="106"/>
      <c r="AC5" s="125"/>
      <c r="AD5" s="122"/>
    </row>
    <row r="6" spans="1:30" ht="18" customHeight="1">
      <c r="B6" s="101"/>
      <c r="C6" s="102"/>
      <c r="D6" s="103"/>
      <c r="E6" s="132"/>
      <c r="F6" s="135"/>
      <c r="G6" s="103"/>
      <c r="H6" s="104"/>
      <c r="I6" s="96">
        <v>1000</v>
      </c>
      <c r="J6" s="96">
        <v>12000</v>
      </c>
      <c r="K6" s="97">
        <v>1000</v>
      </c>
      <c r="L6" s="97">
        <v>12000</v>
      </c>
      <c r="M6" s="96">
        <v>1000</v>
      </c>
      <c r="N6" s="96">
        <v>18000</v>
      </c>
      <c r="O6" s="97">
        <v>2000</v>
      </c>
      <c r="P6" s="97">
        <v>24000</v>
      </c>
      <c r="Q6" s="96">
        <v>400</v>
      </c>
      <c r="R6" s="96">
        <v>4800</v>
      </c>
      <c r="S6" s="97" t="s">
        <v>60</v>
      </c>
      <c r="T6" s="97">
        <v>80000</v>
      </c>
      <c r="U6" s="129"/>
      <c r="V6" s="106"/>
      <c r="W6" s="106"/>
      <c r="X6" s="106"/>
      <c r="Y6" s="106"/>
      <c r="Z6" s="106"/>
      <c r="AA6" s="120"/>
      <c r="AB6" s="106"/>
      <c r="AC6" s="126"/>
      <c r="AD6" s="123"/>
    </row>
    <row r="7" spans="1:30">
      <c r="A7" s="28" t="s">
        <v>43</v>
      </c>
      <c r="B7" s="11"/>
      <c r="C7" s="15"/>
      <c r="D7" s="36">
        <f>COLUMN()-1</f>
        <v>3</v>
      </c>
      <c r="E7" s="37"/>
      <c r="F7" s="36">
        <f>COLUMN()-1</f>
        <v>5</v>
      </c>
      <c r="G7" s="37"/>
      <c r="H7" s="36">
        <f>COLUMN()-1</f>
        <v>7</v>
      </c>
      <c r="I7" s="38"/>
      <c r="J7" s="38">
        <f>COLUMN()-1</f>
        <v>9</v>
      </c>
      <c r="K7" s="38"/>
      <c r="L7" s="38">
        <f>COLUMN()-1</f>
        <v>11</v>
      </c>
      <c r="M7" s="38"/>
      <c r="N7" s="38">
        <f>COLUMN()-1</f>
        <v>13</v>
      </c>
      <c r="O7" s="38"/>
      <c r="P7" s="38">
        <f>COLUMN()-1</f>
        <v>15</v>
      </c>
      <c r="Q7" s="38"/>
      <c r="R7" s="38">
        <f>COLUMN()-1</f>
        <v>17</v>
      </c>
      <c r="S7" s="38"/>
      <c r="T7" s="38">
        <f>COLUMN()-1</f>
        <v>19</v>
      </c>
      <c r="U7" s="16"/>
      <c r="V7" s="11"/>
      <c r="W7" s="11"/>
      <c r="X7" s="11"/>
      <c r="Y7" s="11"/>
      <c r="Z7" s="36">
        <f>COLUMN()+1</f>
        <v>27</v>
      </c>
      <c r="AA7" s="11"/>
      <c r="AB7" s="11"/>
      <c r="AC7" s="11"/>
      <c r="AD7" s="11"/>
    </row>
    <row r="8" spans="1:30" ht="19.5" customHeight="1">
      <c r="A8" s="17">
        <f>ROW()-ROW($A$7)</f>
        <v>1</v>
      </c>
      <c r="B8" s="11" t="s">
        <v>4</v>
      </c>
      <c r="C8" s="25">
        <v>5000</v>
      </c>
      <c r="D8" s="22">
        <f t="shared" ref="D8:D17" ca="1" si="0">IFERROR(VLOOKUP($B8,INDIRECT("'"&amp;$B$2&amp;"'!"&amp;"b:bz"),D$7,FALSE),0)+C8</f>
        <v>40000</v>
      </c>
      <c r="E8" s="21">
        <f>C8*0.2</f>
        <v>1000</v>
      </c>
      <c r="F8" s="22">
        <f t="shared" ref="F8:F17" ca="1" si="1">IFERROR(VLOOKUP($B8,INDIRECT("'"&amp;$B$2&amp;"'!"&amp;"b:bz"),F$7,FALSE),0)+E8</f>
        <v>8000</v>
      </c>
      <c r="G8" s="21">
        <v>5000</v>
      </c>
      <c r="H8" s="22">
        <f t="shared" ref="H8:H17" ca="1" si="2">IFERROR(VLOOKUP($B8,INDIRECT("'"&amp;$B$2&amp;"'!"&amp;"b:bz"),H$7,FALSE),0)+G8</f>
        <v>40000</v>
      </c>
      <c r="I8" s="21">
        <v>1000</v>
      </c>
      <c r="J8" s="22">
        <f ca="1">MIN(IFERROR(VLOOKUP($B8,INDIRECT("'"&amp;$B$2&amp;"'!"&amp;"b:bz"),J$7,FALSE),0)+I8,J$6)</f>
        <v>8000</v>
      </c>
      <c r="K8" s="21"/>
      <c r="L8" s="22">
        <f ca="1">MIN(IFERROR(VLOOKUP($B8,INDIRECT("'"&amp;$B$2&amp;"'!"&amp;"b:bz"),L$7,FALSE),0)+K8,L$6)</f>
        <v>0</v>
      </c>
      <c r="M8" s="21">
        <v>1500</v>
      </c>
      <c r="N8" s="22">
        <f ca="1">MIN(IFERROR(VLOOKUP($B8,INDIRECT("'"&amp;$B$2&amp;"'!"&amp;"b:bz"),N$7,FALSE),0)+M8,N$6)</f>
        <v>12000</v>
      </c>
      <c r="O8" s="21">
        <v>2000</v>
      </c>
      <c r="P8" s="22">
        <f ca="1">MIN(IFERROR(VLOOKUP($B8,INDIRECT("'"&amp;$B$2&amp;"'!"&amp;"b:bz"),P$7,FALSE),0)+O8,P$6)</f>
        <v>16000</v>
      </c>
      <c r="Q8" s="21">
        <v>400</v>
      </c>
      <c r="R8" s="22">
        <f ca="1">MIN(IFERROR(VLOOKUP($B8,INDIRECT("'"&amp;$B$2&amp;"'!"&amp;"b:bz"),R$7,FALSE),0)+Q8,R$6)</f>
        <v>3200</v>
      </c>
      <c r="S8" s="98" t="s">
        <v>54</v>
      </c>
      <c r="T8" s="22">
        <v>0</v>
      </c>
      <c r="U8" s="22">
        <f t="shared" ref="U8:U17" ca="1" si="3">J8+L8+N8+P8+R8+T8</f>
        <v>39200</v>
      </c>
      <c r="V8" s="18">
        <f t="shared" ref="V8:V17" ca="1" si="4">D8-F8-H8-U8</f>
        <v>-47200</v>
      </c>
      <c r="W8" s="19">
        <f ca="1">VLOOKUP($V8,税率!$B$4:$F$10,4,TRUE)</f>
        <v>0.03</v>
      </c>
      <c r="X8" s="18">
        <f ca="1">VLOOKUP($V8,税率!$B$4:$F$10,5,TRUE)</f>
        <v>0</v>
      </c>
      <c r="Y8" s="18">
        <f t="shared" ref="Y8:Y17" ca="1" si="5">MAX(V8*W8-X8,0)</f>
        <v>0</v>
      </c>
      <c r="Z8" s="20">
        <f t="shared" ref="Z8:Z17" ca="1" si="6">IFERROR(VLOOKUP($B8,INDIRECT("'"&amp;$B$2&amp;"'!"&amp;"b:bz"),Z$7,FALSE),0)</f>
        <v>0</v>
      </c>
      <c r="AA8" s="18">
        <f ca="1">MAX(Y8-Z8,0)</f>
        <v>0</v>
      </c>
      <c r="AB8" s="18">
        <f t="shared" ref="AB8:AB17" ca="1" si="7">Z8+AA8</f>
        <v>0</v>
      </c>
      <c r="AC8" s="18">
        <f t="shared" ref="AC8:AC17" ca="1" si="8">C8-E8-AA8</f>
        <v>4000</v>
      </c>
      <c r="AD8" s="18">
        <f t="shared" ref="AD8:AD17" ca="1" si="9">Y8-AB8</f>
        <v>0</v>
      </c>
    </row>
    <row r="9" spans="1:30" ht="19.5" customHeight="1">
      <c r="A9" s="17">
        <f t="shared" ref="A9:A17" si="10">ROW()-ROW($A$7)</f>
        <v>2</v>
      </c>
      <c r="B9" s="11" t="s">
        <v>5</v>
      </c>
      <c r="C9" s="25">
        <f>C8+2500</f>
        <v>7500</v>
      </c>
      <c r="D9" s="22">
        <f t="shared" ca="1" si="0"/>
        <v>60000</v>
      </c>
      <c r="E9" s="21">
        <f t="shared" ref="E9:E17" si="11">C9*0.2</f>
        <v>1500</v>
      </c>
      <c r="F9" s="22">
        <f t="shared" ca="1" si="1"/>
        <v>12000</v>
      </c>
      <c r="G9" s="21">
        <v>5000</v>
      </c>
      <c r="H9" s="22">
        <f t="shared" ca="1" si="2"/>
        <v>40000</v>
      </c>
      <c r="I9" s="21">
        <v>1000</v>
      </c>
      <c r="J9" s="22">
        <f t="shared" ref="J9:J17" ca="1" si="12">MIN(IFERROR(VLOOKUP($B9,INDIRECT("'"&amp;$B$2&amp;"'!"&amp;"b:bz"),J$7,FALSE),0)+I9,J$6)</f>
        <v>8000</v>
      </c>
      <c r="K9" s="21">
        <v>1000</v>
      </c>
      <c r="L9" s="22">
        <f t="shared" ref="L9:L17" ca="1" si="13">MIN(IFERROR(VLOOKUP($B9,INDIRECT("'"&amp;$B$2&amp;"'!"&amp;"b:bz"),L$7,FALSE),0)+K9,L$6)</f>
        <v>8000</v>
      </c>
      <c r="M9" s="21"/>
      <c r="N9" s="22">
        <f t="shared" ref="N9:N17" ca="1" si="14">MIN(IFERROR(VLOOKUP($B9,INDIRECT("'"&amp;$B$2&amp;"'!"&amp;"b:bz"),N$7,FALSE),0)+M9,N$6)</f>
        <v>0</v>
      </c>
      <c r="O9" s="21">
        <v>2000</v>
      </c>
      <c r="P9" s="22">
        <f ca="1">MIN(IFERROR(VLOOKUP($B9,INDIRECT("'"&amp;$B$2&amp;"'!"&amp;"b:bz"),P$7,FALSE),0)+O9,P$6)</f>
        <v>16000</v>
      </c>
      <c r="Q9" s="21">
        <v>400</v>
      </c>
      <c r="R9" s="22">
        <f t="shared" ref="R9:R17" ca="1" si="15">MIN(IFERROR(VLOOKUP($B9,INDIRECT("'"&amp;$B$2&amp;"'!"&amp;"b:bz"),R$7,FALSE),0)+Q9,R$6)</f>
        <v>3200</v>
      </c>
      <c r="S9" s="34" t="s">
        <v>54</v>
      </c>
      <c r="T9" s="22">
        <v>0</v>
      </c>
      <c r="U9" s="22">
        <f t="shared" ca="1" si="3"/>
        <v>35200</v>
      </c>
      <c r="V9" s="18">
        <f t="shared" ca="1" si="4"/>
        <v>-27200</v>
      </c>
      <c r="W9" s="19">
        <f ca="1">VLOOKUP($V9,税率!$B$4:$F$10,4,TRUE)</f>
        <v>0.03</v>
      </c>
      <c r="X9" s="18">
        <f ca="1">VLOOKUP($V9,税率!$B$4:$F$10,5,TRUE)</f>
        <v>0</v>
      </c>
      <c r="Y9" s="18">
        <f t="shared" ca="1" si="5"/>
        <v>0</v>
      </c>
      <c r="Z9" s="20">
        <f t="shared" ca="1" si="6"/>
        <v>0</v>
      </c>
      <c r="AA9" s="18">
        <f t="shared" ref="AA9:AA17" ca="1" si="16">MAX(Y9-Z9,0)</f>
        <v>0</v>
      </c>
      <c r="AB9" s="18">
        <f t="shared" ca="1" si="7"/>
        <v>0</v>
      </c>
      <c r="AC9" s="18">
        <f t="shared" ca="1" si="8"/>
        <v>6000</v>
      </c>
      <c r="AD9" s="18">
        <f t="shared" ca="1" si="9"/>
        <v>0</v>
      </c>
    </row>
    <row r="10" spans="1:30" ht="19.5" customHeight="1">
      <c r="A10" s="17">
        <f t="shared" si="10"/>
        <v>3</v>
      </c>
      <c r="B10" s="11" t="s">
        <v>11</v>
      </c>
      <c r="C10" s="25">
        <f t="shared" ref="C10:C12" si="17">C9+2500</f>
        <v>10000</v>
      </c>
      <c r="D10" s="22">
        <f t="shared" ca="1" si="0"/>
        <v>80000</v>
      </c>
      <c r="E10" s="21">
        <f t="shared" si="11"/>
        <v>2000</v>
      </c>
      <c r="F10" s="22">
        <f t="shared" ca="1" si="1"/>
        <v>16000</v>
      </c>
      <c r="G10" s="21">
        <v>5000</v>
      </c>
      <c r="H10" s="22">
        <f t="shared" ca="1" si="2"/>
        <v>40000</v>
      </c>
      <c r="I10" s="21">
        <v>1000</v>
      </c>
      <c r="J10" s="22">
        <f t="shared" ca="1" si="12"/>
        <v>8000</v>
      </c>
      <c r="K10" s="21"/>
      <c r="L10" s="22">
        <f t="shared" ca="1" si="13"/>
        <v>0</v>
      </c>
      <c r="M10" s="21">
        <v>1500</v>
      </c>
      <c r="N10" s="22">
        <f t="shared" ca="1" si="14"/>
        <v>12000</v>
      </c>
      <c r="O10" s="21">
        <v>2000</v>
      </c>
      <c r="P10" s="22">
        <f t="shared" ref="P10:P17" ca="1" si="18">MIN(IFERROR(VLOOKUP($B10,INDIRECT("'"&amp;$B$2&amp;"'!"&amp;"b:bz"),P$7,FALSE),0)+O10,P$6)</f>
        <v>16000</v>
      </c>
      <c r="Q10" s="21">
        <v>400</v>
      </c>
      <c r="R10" s="22">
        <f t="shared" ca="1" si="15"/>
        <v>3200</v>
      </c>
      <c r="S10" s="34" t="s">
        <v>54</v>
      </c>
      <c r="T10" s="22">
        <v>0</v>
      </c>
      <c r="U10" s="22">
        <f t="shared" ca="1" si="3"/>
        <v>39200</v>
      </c>
      <c r="V10" s="18">
        <f t="shared" ca="1" si="4"/>
        <v>-15200</v>
      </c>
      <c r="W10" s="19">
        <f ca="1">VLOOKUP($V10,税率!$B$4:$F$10,4,TRUE)</f>
        <v>0.03</v>
      </c>
      <c r="X10" s="18">
        <f ca="1">VLOOKUP($V10,税率!$B$4:$F$10,5,TRUE)</f>
        <v>0</v>
      </c>
      <c r="Y10" s="18">
        <f t="shared" ca="1" si="5"/>
        <v>0</v>
      </c>
      <c r="Z10" s="20">
        <f t="shared" ca="1" si="6"/>
        <v>0</v>
      </c>
      <c r="AA10" s="18">
        <f t="shared" ca="1" si="16"/>
        <v>0</v>
      </c>
      <c r="AB10" s="18">
        <f t="shared" ca="1" si="7"/>
        <v>0</v>
      </c>
      <c r="AC10" s="18">
        <f t="shared" ca="1" si="8"/>
        <v>8000</v>
      </c>
      <c r="AD10" s="18">
        <f t="shared" ca="1" si="9"/>
        <v>0</v>
      </c>
    </row>
    <row r="11" spans="1:30" ht="19.5" customHeight="1">
      <c r="A11" s="17">
        <f t="shared" si="10"/>
        <v>4</v>
      </c>
      <c r="B11" s="11" t="s">
        <v>12</v>
      </c>
      <c r="C11" s="25">
        <f t="shared" si="17"/>
        <v>12500</v>
      </c>
      <c r="D11" s="22">
        <f t="shared" ca="1" si="0"/>
        <v>100000</v>
      </c>
      <c r="E11" s="21">
        <f t="shared" si="11"/>
        <v>2500</v>
      </c>
      <c r="F11" s="22">
        <f t="shared" ca="1" si="1"/>
        <v>20000</v>
      </c>
      <c r="G11" s="21">
        <v>5000</v>
      </c>
      <c r="H11" s="22">
        <f t="shared" ca="1" si="2"/>
        <v>40000</v>
      </c>
      <c r="I11" s="21">
        <v>1000</v>
      </c>
      <c r="J11" s="22">
        <f t="shared" ca="1" si="12"/>
        <v>8000</v>
      </c>
      <c r="K11" s="21">
        <v>1000</v>
      </c>
      <c r="L11" s="22">
        <f t="shared" ca="1" si="13"/>
        <v>8000</v>
      </c>
      <c r="M11" s="21"/>
      <c r="N11" s="22">
        <f t="shared" ca="1" si="14"/>
        <v>0</v>
      </c>
      <c r="O11" s="21">
        <v>2000</v>
      </c>
      <c r="P11" s="22">
        <f t="shared" ca="1" si="18"/>
        <v>16000</v>
      </c>
      <c r="Q11" s="21">
        <v>400</v>
      </c>
      <c r="R11" s="22">
        <f t="shared" ca="1" si="15"/>
        <v>3200</v>
      </c>
      <c r="S11" s="34" t="s">
        <v>54</v>
      </c>
      <c r="T11" s="22">
        <v>0</v>
      </c>
      <c r="U11" s="22">
        <f t="shared" ca="1" si="3"/>
        <v>35200</v>
      </c>
      <c r="V11" s="18">
        <f t="shared" ca="1" si="4"/>
        <v>4800</v>
      </c>
      <c r="W11" s="19">
        <f ca="1">VLOOKUP($V11,税率!$B$4:$F$10,4,TRUE)</f>
        <v>0.03</v>
      </c>
      <c r="X11" s="18">
        <f ca="1">VLOOKUP($V11,税率!$B$4:$F$10,5,TRUE)</f>
        <v>0</v>
      </c>
      <c r="Y11" s="18">
        <f t="shared" ca="1" si="5"/>
        <v>144</v>
      </c>
      <c r="Z11" s="20">
        <f t="shared" ca="1" si="6"/>
        <v>126</v>
      </c>
      <c r="AA11" s="18">
        <f t="shared" ca="1" si="16"/>
        <v>18</v>
      </c>
      <c r="AB11" s="18">
        <f t="shared" ca="1" si="7"/>
        <v>144</v>
      </c>
      <c r="AC11" s="18">
        <f t="shared" ca="1" si="8"/>
        <v>9982</v>
      </c>
      <c r="AD11" s="18">
        <f t="shared" ca="1" si="9"/>
        <v>0</v>
      </c>
    </row>
    <row r="12" spans="1:30" ht="19.5" customHeight="1">
      <c r="A12" s="17">
        <f t="shared" si="10"/>
        <v>5</v>
      </c>
      <c r="B12" s="11" t="s">
        <v>13</v>
      </c>
      <c r="C12" s="25">
        <f t="shared" si="17"/>
        <v>15000</v>
      </c>
      <c r="D12" s="22">
        <f t="shared" ca="1" si="0"/>
        <v>120000</v>
      </c>
      <c r="E12" s="21">
        <f t="shared" si="11"/>
        <v>3000</v>
      </c>
      <c r="F12" s="22">
        <f t="shared" ca="1" si="1"/>
        <v>24000</v>
      </c>
      <c r="G12" s="21">
        <v>5000</v>
      </c>
      <c r="H12" s="22">
        <f t="shared" ca="1" si="2"/>
        <v>40000</v>
      </c>
      <c r="I12" s="21">
        <v>1000</v>
      </c>
      <c r="J12" s="22">
        <f t="shared" ca="1" si="12"/>
        <v>8000</v>
      </c>
      <c r="K12" s="21"/>
      <c r="L12" s="22">
        <f t="shared" ca="1" si="13"/>
        <v>0</v>
      </c>
      <c r="M12" s="21">
        <v>1500</v>
      </c>
      <c r="N12" s="22">
        <f t="shared" ca="1" si="14"/>
        <v>12000</v>
      </c>
      <c r="O12" s="21">
        <v>2000</v>
      </c>
      <c r="P12" s="22">
        <f t="shared" ca="1" si="18"/>
        <v>16000</v>
      </c>
      <c r="Q12" s="21">
        <v>400</v>
      </c>
      <c r="R12" s="22">
        <f t="shared" ca="1" si="15"/>
        <v>3200</v>
      </c>
      <c r="S12" s="34" t="s">
        <v>54</v>
      </c>
      <c r="T12" s="22">
        <v>0</v>
      </c>
      <c r="U12" s="22">
        <f t="shared" ca="1" si="3"/>
        <v>39200</v>
      </c>
      <c r="V12" s="18">
        <f t="shared" ca="1" si="4"/>
        <v>16800</v>
      </c>
      <c r="W12" s="19">
        <f ca="1">VLOOKUP($V12,税率!$B$4:$F$10,4,TRUE)</f>
        <v>0.03</v>
      </c>
      <c r="X12" s="18">
        <f ca="1">VLOOKUP($V12,税率!$B$4:$F$10,5,TRUE)</f>
        <v>0</v>
      </c>
      <c r="Y12" s="18">
        <f t="shared" ca="1" si="5"/>
        <v>504</v>
      </c>
      <c r="Z12" s="20">
        <f t="shared" ca="1" si="6"/>
        <v>441</v>
      </c>
      <c r="AA12" s="18">
        <f t="shared" ca="1" si="16"/>
        <v>63</v>
      </c>
      <c r="AB12" s="18">
        <f t="shared" ca="1" si="7"/>
        <v>504</v>
      </c>
      <c r="AC12" s="18">
        <f t="shared" ca="1" si="8"/>
        <v>11937</v>
      </c>
      <c r="AD12" s="18">
        <f t="shared" ca="1" si="9"/>
        <v>0</v>
      </c>
    </row>
    <row r="13" spans="1:30" ht="19.5" customHeight="1">
      <c r="A13" s="17">
        <f t="shared" si="10"/>
        <v>6</v>
      </c>
      <c r="B13" s="11" t="s">
        <v>14</v>
      </c>
      <c r="C13" s="25">
        <f>C12+5000</f>
        <v>20000</v>
      </c>
      <c r="D13" s="22">
        <f t="shared" ca="1" si="0"/>
        <v>160000</v>
      </c>
      <c r="E13" s="21">
        <f t="shared" si="11"/>
        <v>4000</v>
      </c>
      <c r="F13" s="22">
        <f t="shared" ca="1" si="1"/>
        <v>32000</v>
      </c>
      <c r="G13" s="21">
        <v>5000</v>
      </c>
      <c r="H13" s="22">
        <f t="shared" ca="1" si="2"/>
        <v>40000</v>
      </c>
      <c r="I13" s="21">
        <v>1000</v>
      </c>
      <c r="J13" s="22">
        <f t="shared" ca="1" si="12"/>
        <v>8000</v>
      </c>
      <c r="K13" s="21">
        <v>1000</v>
      </c>
      <c r="L13" s="22">
        <f t="shared" ca="1" si="13"/>
        <v>8000</v>
      </c>
      <c r="M13" s="21"/>
      <c r="N13" s="22">
        <f t="shared" ca="1" si="14"/>
        <v>0</v>
      </c>
      <c r="O13" s="21">
        <v>2000</v>
      </c>
      <c r="P13" s="22">
        <f t="shared" ca="1" si="18"/>
        <v>16000</v>
      </c>
      <c r="Q13" s="21">
        <v>400</v>
      </c>
      <c r="R13" s="22">
        <f t="shared" ca="1" si="15"/>
        <v>3200</v>
      </c>
      <c r="S13" s="34" t="s">
        <v>54</v>
      </c>
      <c r="T13" s="22">
        <v>0</v>
      </c>
      <c r="U13" s="22">
        <f t="shared" ca="1" si="3"/>
        <v>35200</v>
      </c>
      <c r="V13" s="18">
        <f t="shared" ca="1" si="4"/>
        <v>52800</v>
      </c>
      <c r="W13" s="19">
        <f ca="1">VLOOKUP($V13,税率!$B$4:$F$10,4,TRUE)</f>
        <v>0.1</v>
      </c>
      <c r="X13" s="18">
        <f ca="1">VLOOKUP($V13,税率!$B$4:$F$10,5,TRUE)</f>
        <v>2520</v>
      </c>
      <c r="Y13" s="18">
        <f t="shared" ca="1" si="5"/>
        <v>2760</v>
      </c>
      <c r="Z13" s="20">
        <f t="shared" ca="1" si="6"/>
        <v>2100</v>
      </c>
      <c r="AA13" s="18">
        <f t="shared" ca="1" si="16"/>
        <v>660</v>
      </c>
      <c r="AB13" s="18">
        <f t="shared" ca="1" si="7"/>
        <v>2760</v>
      </c>
      <c r="AC13" s="18">
        <f t="shared" ca="1" si="8"/>
        <v>15340</v>
      </c>
      <c r="AD13" s="18">
        <f t="shared" ca="1" si="9"/>
        <v>0</v>
      </c>
    </row>
    <row r="14" spans="1:30" ht="19.5" customHeight="1">
      <c r="A14" s="17">
        <f t="shared" si="10"/>
        <v>7</v>
      </c>
      <c r="B14" s="11" t="s">
        <v>15</v>
      </c>
      <c r="C14" s="25">
        <f t="shared" ref="C14:C16" si="19">C13+5000</f>
        <v>25000</v>
      </c>
      <c r="D14" s="22">
        <f t="shared" ca="1" si="0"/>
        <v>200000</v>
      </c>
      <c r="E14" s="21">
        <f t="shared" si="11"/>
        <v>5000</v>
      </c>
      <c r="F14" s="22">
        <f t="shared" ca="1" si="1"/>
        <v>40000</v>
      </c>
      <c r="G14" s="21">
        <v>5000</v>
      </c>
      <c r="H14" s="22">
        <f t="shared" ca="1" si="2"/>
        <v>40000</v>
      </c>
      <c r="I14" s="21">
        <v>1000</v>
      </c>
      <c r="J14" s="22">
        <f t="shared" ca="1" si="12"/>
        <v>8000</v>
      </c>
      <c r="K14" s="21"/>
      <c r="L14" s="22">
        <f t="shared" ca="1" si="13"/>
        <v>0</v>
      </c>
      <c r="M14" s="21">
        <v>1500</v>
      </c>
      <c r="N14" s="22">
        <f t="shared" ca="1" si="14"/>
        <v>12000</v>
      </c>
      <c r="O14" s="21">
        <v>2000</v>
      </c>
      <c r="P14" s="22">
        <f t="shared" ca="1" si="18"/>
        <v>16000</v>
      </c>
      <c r="Q14" s="21">
        <v>400</v>
      </c>
      <c r="R14" s="22">
        <f t="shared" ca="1" si="15"/>
        <v>3200</v>
      </c>
      <c r="S14" s="34" t="s">
        <v>54</v>
      </c>
      <c r="T14" s="22">
        <v>0</v>
      </c>
      <c r="U14" s="22">
        <f t="shared" ca="1" si="3"/>
        <v>39200</v>
      </c>
      <c r="V14" s="18">
        <f t="shared" ca="1" si="4"/>
        <v>80800</v>
      </c>
      <c r="W14" s="19">
        <f ca="1">VLOOKUP($V14,税率!$B$4:$F$10,4,TRUE)</f>
        <v>0.1</v>
      </c>
      <c r="X14" s="18">
        <f ca="1">VLOOKUP($V14,税率!$B$4:$F$10,5,TRUE)</f>
        <v>2520</v>
      </c>
      <c r="Y14" s="18">
        <f t="shared" ca="1" si="5"/>
        <v>5560</v>
      </c>
      <c r="Z14" s="20">
        <f t="shared" ca="1" si="6"/>
        <v>4550</v>
      </c>
      <c r="AA14" s="18">
        <f t="shared" ca="1" si="16"/>
        <v>1010</v>
      </c>
      <c r="AB14" s="18">
        <f t="shared" ca="1" si="7"/>
        <v>5560</v>
      </c>
      <c r="AC14" s="18">
        <f t="shared" ca="1" si="8"/>
        <v>18990</v>
      </c>
      <c r="AD14" s="18">
        <f t="shared" ca="1" si="9"/>
        <v>0</v>
      </c>
    </row>
    <row r="15" spans="1:30" ht="19.5" customHeight="1">
      <c r="A15" s="17">
        <f t="shared" si="10"/>
        <v>8</v>
      </c>
      <c r="B15" s="11" t="s">
        <v>16</v>
      </c>
      <c r="C15" s="25">
        <f t="shared" si="19"/>
        <v>30000</v>
      </c>
      <c r="D15" s="22">
        <f t="shared" ca="1" si="0"/>
        <v>240000</v>
      </c>
      <c r="E15" s="21">
        <f t="shared" si="11"/>
        <v>6000</v>
      </c>
      <c r="F15" s="22">
        <f t="shared" ca="1" si="1"/>
        <v>48000</v>
      </c>
      <c r="G15" s="21">
        <v>5000</v>
      </c>
      <c r="H15" s="22">
        <f t="shared" ca="1" si="2"/>
        <v>40000</v>
      </c>
      <c r="I15" s="21">
        <v>1000</v>
      </c>
      <c r="J15" s="22">
        <f t="shared" ca="1" si="12"/>
        <v>8000</v>
      </c>
      <c r="K15" s="21">
        <v>1000</v>
      </c>
      <c r="L15" s="22">
        <f t="shared" ca="1" si="13"/>
        <v>8000</v>
      </c>
      <c r="M15" s="21"/>
      <c r="N15" s="22">
        <f t="shared" ca="1" si="14"/>
        <v>0</v>
      </c>
      <c r="O15" s="21">
        <v>2000</v>
      </c>
      <c r="P15" s="22">
        <f t="shared" ca="1" si="18"/>
        <v>16000</v>
      </c>
      <c r="Q15" s="21">
        <v>400</v>
      </c>
      <c r="R15" s="22">
        <f t="shared" ca="1" si="15"/>
        <v>3200</v>
      </c>
      <c r="S15" s="34" t="s">
        <v>54</v>
      </c>
      <c r="T15" s="22">
        <v>0</v>
      </c>
      <c r="U15" s="22">
        <f t="shared" ca="1" si="3"/>
        <v>35200</v>
      </c>
      <c r="V15" s="18">
        <f t="shared" ca="1" si="4"/>
        <v>116800</v>
      </c>
      <c r="W15" s="19">
        <f ca="1">VLOOKUP($V15,税率!$B$4:$F$10,4,TRUE)</f>
        <v>0.1</v>
      </c>
      <c r="X15" s="18">
        <f ca="1">VLOOKUP($V15,税率!$B$4:$F$10,5,TRUE)</f>
        <v>2520</v>
      </c>
      <c r="Y15" s="18">
        <f t="shared" ca="1" si="5"/>
        <v>9160</v>
      </c>
      <c r="Z15" s="20">
        <f t="shared" ca="1" si="6"/>
        <v>7700</v>
      </c>
      <c r="AA15" s="18">
        <f t="shared" ca="1" si="16"/>
        <v>1460</v>
      </c>
      <c r="AB15" s="18">
        <f t="shared" ca="1" si="7"/>
        <v>9160</v>
      </c>
      <c r="AC15" s="18">
        <f t="shared" ca="1" si="8"/>
        <v>22540</v>
      </c>
      <c r="AD15" s="18">
        <f t="shared" ca="1" si="9"/>
        <v>0</v>
      </c>
    </row>
    <row r="16" spans="1:30" ht="19.5" customHeight="1">
      <c r="A16" s="17">
        <f t="shared" si="10"/>
        <v>9</v>
      </c>
      <c r="B16" s="11" t="s">
        <v>17</v>
      </c>
      <c r="C16" s="25">
        <f t="shared" si="19"/>
        <v>35000</v>
      </c>
      <c r="D16" s="22">
        <f t="shared" ca="1" si="0"/>
        <v>280000</v>
      </c>
      <c r="E16" s="21">
        <f t="shared" si="11"/>
        <v>7000</v>
      </c>
      <c r="F16" s="22">
        <f t="shared" ca="1" si="1"/>
        <v>56000</v>
      </c>
      <c r="G16" s="21">
        <v>5000</v>
      </c>
      <c r="H16" s="22">
        <f t="shared" ca="1" si="2"/>
        <v>40000</v>
      </c>
      <c r="I16" s="21">
        <v>1000</v>
      </c>
      <c r="J16" s="22">
        <f t="shared" ca="1" si="12"/>
        <v>8000</v>
      </c>
      <c r="K16" s="21"/>
      <c r="L16" s="22">
        <f t="shared" ca="1" si="13"/>
        <v>0</v>
      </c>
      <c r="M16" s="21">
        <v>1500</v>
      </c>
      <c r="N16" s="22">
        <f t="shared" ca="1" si="14"/>
        <v>12000</v>
      </c>
      <c r="O16" s="21">
        <v>2000</v>
      </c>
      <c r="P16" s="22">
        <f t="shared" ca="1" si="18"/>
        <v>16000</v>
      </c>
      <c r="Q16" s="21">
        <v>400</v>
      </c>
      <c r="R16" s="22">
        <f t="shared" ca="1" si="15"/>
        <v>3200</v>
      </c>
      <c r="S16" s="34" t="s">
        <v>54</v>
      </c>
      <c r="T16" s="22">
        <v>0</v>
      </c>
      <c r="U16" s="22">
        <f t="shared" ca="1" si="3"/>
        <v>39200</v>
      </c>
      <c r="V16" s="18">
        <f t="shared" ca="1" si="4"/>
        <v>144800</v>
      </c>
      <c r="W16" s="19">
        <f ca="1">VLOOKUP($V16,税率!$B$4:$F$10,4,TRUE)</f>
        <v>0.2</v>
      </c>
      <c r="X16" s="18">
        <f ca="1">VLOOKUP($V16,税率!$B$4:$F$10,5,TRUE)</f>
        <v>16920</v>
      </c>
      <c r="Y16" s="18">
        <f t="shared" ca="1" si="5"/>
        <v>12040</v>
      </c>
      <c r="Z16" s="20">
        <f t="shared" ca="1" si="6"/>
        <v>10150</v>
      </c>
      <c r="AA16" s="18">
        <f t="shared" ca="1" si="16"/>
        <v>1890</v>
      </c>
      <c r="AB16" s="18">
        <f t="shared" ca="1" si="7"/>
        <v>12040</v>
      </c>
      <c r="AC16" s="18">
        <f t="shared" ca="1" si="8"/>
        <v>26110</v>
      </c>
      <c r="AD16" s="18">
        <f t="shared" ca="1" si="9"/>
        <v>0</v>
      </c>
    </row>
    <row r="17" spans="1:30" ht="19.5" customHeight="1">
      <c r="A17" s="17">
        <f t="shared" si="10"/>
        <v>10</v>
      </c>
      <c r="B17" s="11" t="s">
        <v>18</v>
      </c>
      <c r="C17" s="25">
        <v>40000</v>
      </c>
      <c r="D17" s="22">
        <f t="shared" ca="1" si="0"/>
        <v>320000</v>
      </c>
      <c r="E17" s="21">
        <f t="shared" si="11"/>
        <v>8000</v>
      </c>
      <c r="F17" s="22">
        <f t="shared" ca="1" si="1"/>
        <v>64000</v>
      </c>
      <c r="G17" s="21">
        <v>5000</v>
      </c>
      <c r="H17" s="22">
        <f t="shared" ca="1" si="2"/>
        <v>40000</v>
      </c>
      <c r="I17" s="21">
        <v>1000</v>
      </c>
      <c r="J17" s="22">
        <f t="shared" ca="1" si="12"/>
        <v>8000</v>
      </c>
      <c r="K17" s="21">
        <v>1000</v>
      </c>
      <c r="L17" s="22">
        <f t="shared" ca="1" si="13"/>
        <v>8000</v>
      </c>
      <c r="M17" s="21"/>
      <c r="N17" s="22">
        <f t="shared" ca="1" si="14"/>
        <v>0</v>
      </c>
      <c r="O17" s="21">
        <v>2000</v>
      </c>
      <c r="P17" s="22">
        <f t="shared" ca="1" si="18"/>
        <v>16000</v>
      </c>
      <c r="Q17" s="21">
        <v>400</v>
      </c>
      <c r="R17" s="22">
        <f t="shared" ca="1" si="15"/>
        <v>3200</v>
      </c>
      <c r="S17" s="34" t="s">
        <v>54</v>
      </c>
      <c r="T17" s="22">
        <v>0</v>
      </c>
      <c r="U17" s="22">
        <f t="shared" ca="1" si="3"/>
        <v>35200</v>
      </c>
      <c r="V17" s="18">
        <f t="shared" ca="1" si="4"/>
        <v>180800</v>
      </c>
      <c r="W17" s="19">
        <f ca="1">VLOOKUP($V17,税率!$B$4:$F$10,4,TRUE)</f>
        <v>0.2</v>
      </c>
      <c r="X17" s="18">
        <f ca="1">VLOOKUP($V17,税率!$B$4:$F$10,5,TRUE)</f>
        <v>16920</v>
      </c>
      <c r="Y17" s="18">
        <f t="shared" ca="1" si="5"/>
        <v>19240</v>
      </c>
      <c r="Z17" s="20">
        <f t="shared" ca="1" si="6"/>
        <v>14720</v>
      </c>
      <c r="AA17" s="18">
        <f t="shared" ca="1" si="16"/>
        <v>4520</v>
      </c>
      <c r="AB17" s="18">
        <f t="shared" ca="1" si="7"/>
        <v>19240</v>
      </c>
      <c r="AC17" s="18">
        <f t="shared" ca="1" si="8"/>
        <v>27480</v>
      </c>
      <c r="AD17" s="18">
        <f t="shared" ca="1" si="9"/>
        <v>0</v>
      </c>
    </row>
    <row r="21" spans="1:30">
      <c r="A21" s="27" t="s">
        <v>44</v>
      </c>
    </row>
    <row r="22" spans="1:30" ht="19.5" customHeight="1">
      <c r="A22" s="17">
        <f>ROW()-ROW($A$21)</f>
        <v>1</v>
      </c>
      <c r="B22" s="11" t="s">
        <v>19</v>
      </c>
      <c r="C22" s="25">
        <v>20000</v>
      </c>
      <c r="D22" s="22">
        <f ca="1">IFERROR(VLOOKUP($B22,INDIRECT("'"&amp;$B$2&amp;"'!"&amp;"b:bz"),D$7,FALSE),0)+C22</f>
        <v>160000</v>
      </c>
      <c r="E22" s="21">
        <v>0</v>
      </c>
      <c r="F22" s="22">
        <f ca="1">IFERROR(VLOOKUP($B22,INDIRECT("'"&amp;$B$2&amp;"'!"&amp;"b:bz"),F$7,FALSE),0)+E22</f>
        <v>0</v>
      </c>
      <c r="G22" s="21">
        <v>5000</v>
      </c>
      <c r="H22" s="22">
        <f ca="1">IFERROR(VLOOKUP($B22,INDIRECT("'"&amp;$B$2&amp;"'!"&amp;"b:bz"),H$7,FALSE),0)+G22</f>
        <v>40000</v>
      </c>
      <c r="I22" s="21">
        <v>1000</v>
      </c>
      <c r="J22" s="22">
        <f t="shared" ref="J22:J26" ca="1" si="20">MIN(IFERROR(VLOOKUP($B22,INDIRECT("'"&amp;$B$2&amp;"'!"&amp;"b:bz"),J$7,FALSE),0)+I22,J$6)</f>
        <v>8000</v>
      </c>
      <c r="K22" s="21"/>
      <c r="L22" s="22">
        <f t="shared" ref="L22:L26" ca="1" si="21">MIN(IFERROR(VLOOKUP($B22,INDIRECT("'"&amp;$B$2&amp;"'!"&amp;"b:bz"),L$7,FALSE),0)+K22,L$6)</f>
        <v>0</v>
      </c>
      <c r="M22" s="21">
        <v>1500</v>
      </c>
      <c r="N22" s="22">
        <f t="shared" ref="N22:N26" ca="1" si="22">MIN(IFERROR(VLOOKUP($B22,INDIRECT("'"&amp;$B$2&amp;"'!"&amp;"b:bz"),N$7,FALSE),0)+M22,N$6)</f>
        <v>12000</v>
      </c>
      <c r="O22" s="21">
        <v>2000</v>
      </c>
      <c r="P22" s="22">
        <f t="shared" ref="P22:P26" ca="1" si="23">MIN(IFERROR(VLOOKUP($B22,INDIRECT("'"&amp;$B$2&amp;"'!"&amp;"b:bz"),P$7,FALSE),0)+O22,P$6)</f>
        <v>16000</v>
      </c>
      <c r="Q22" s="21">
        <v>400</v>
      </c>
      <c r="R22" s="22">
        <f ca="1">MIN(IFERROR(VLOOKUP($B22,INDIRECT("'"&amp;$B$2&amp;"'!"&amp;"b:bz"),R$7,FALSE),0)+Q22,4800)</f>
        <v>3200</v>
      </c>
      <c r="S22" s="21"/>
      <c r="T22" s="22">
        <f ca="1">MIN(IFERROR(VLOOKUP($B22,INDIRECT("'"&amp;$B$2&amp;"'!"&amp;"b:bz"),T$7,FALSE),0)+S22,60000)</f>
        <v>0</v>
      </c>
      <c r="U22" s="22">
        <f t="shared" ref="U22:U26" ca="1" si="24">J22+L22+N22+P22+R22+T22</f>
        <v>39200</v>
      </c>
      <c r="V22" s="18">
        <f ca="1">D22-F22-H22-U22</f>
        <v>80800</v>
      </c>
      <c r="W22" s="19">
        <f ca="1">IF(V22&lt;=0,0,VLOOKUP(V22,税率!$B$26:$F$32,4,TRUE))</f>
        <v>0.1</v>
      </c>
      <c r="X22" s="18">
        <f ca="1">IF(V22&lt;=0,0,VLOOKUP(V22,税率!$B$26:$F$32,5,TRUE))</f>
        <v>2520</v>
      </c>
      <c r="Y22" s="18">
        <f ca="1">(V22-X22)/(1-W22)*W22-X22</f>
        <v>6177.7777777777792</v>
      </c>
      <c r="Z22" s="20">
        <f ca="1">IFERROR(VLOOKUP($B22,INDIRECT("'"&amp;$B$2&amp;"'!"&amp;"b:bz"),Z$7,FALSE),0)</f>
        <v>5055.5555555555547</v>
      </c>
      <c r="AA22" s="18">
        <f t="shared" ref="AA22:AA26" ca="1" si="25">MAX(Y22-Z22,0)</f>
        <v>1122.2222222222244</v>
      </c>
      <c r="AB22" s="18">
        <f ca="1">Z22+AA22</f>
        <v>6177.7777777777792</v>
      </c>
      <c r="AC22" s="18">
        <f>C22</f>
        <v>20000</v>
      </c>
      <c r="AD22" s="18">
        <f ca="1">Y22-AB22</f>
        <v>0</v>
      </c>
    </row>
    <row r="23" spans="1:30" ht="19.5" customHeight="1">
      <c r="A23" s="17">
        <f t="shared" ref="A23:A26" si="26">ROW()-ROW($A$21)</f>
        <v>2</v>
      </c>
      <c r="B23" s="11" t="s">
        <v>20</v>
      </c>
      <c r="C23" s="25">
        <f>C22+5000</f>
        <v>25000</v>
      </c>
      <c r="D23" s="22">
        <f ca="1">IFERROR(VLOOKUP($B23,INDIRECT("'"&amp;$B$2&amp;"'!"&amp;"b:bz"),D$7,FALSE),0)+C23</f>
        <v>200000</v>
      </c>
      <c r="E23" s="21">
        <v>0</v>
      </c>
      <c r="F23" s="22">
        <f ca="1">IFERROR(VLOOKUP($B23,INDIRECT("'"&amp;$B$2&amp;"'!"&amp;"b:bz"),F$7,FALSE),0)+E23</f>
        <v>0</v>
      </c>
      <c r="G23" s="21">
        <v>5000</v>
      </c>
      <c r="H23" s="22">
        <f ca="1">IFERROR(VLOOKUP($B23,INDIRECT("'"&amp;$B$2&amp;"'!"&amp;"b:bz"),H$7,FALSE),0)+G23</f>
        <v>40000</v>
      </c>
      <c r="I23" s="21">
        <v>1000</v>
      </c>
      <c r="J23" s="22">
        <f t="shared" ca="1" si="20"/>
        <v>8000</v>
      </c>
      <c r="K23" s="21">
        <v>1000</v>
      </c>
      <c r="L23" s="22">
        <f t="shared" ca="1" si="21"/>
        <v>8000</v>
      </c>
      <c r="M23" s="21"/>
      <c r="N23" s="22">
        <f t="shared" ca="1" si="22"/>
        <v>0</v>
      </c>
      <c r="O23" s="21">
        <v>2000</v>
      </c>
      <c r="P23" s="22">
        <f t="shared" ca="1" si="23"/>
        <v>16000</v>
      </c>
      <c r="Q23" s="21">
        <v>400</v>
      </c>
      <c r="R23" s="22">
        <f t="shared" ref="R23:R26" ca="1" si="27">MIN(IFERROR(VLOOKUP($B23,INDIRECT("'"&amp;$B$2&amp;"'!"&amp;"b:bz"),R$7,FALSE),0)+Q23,R$6)</f>
        <v>3200</v>
      </c>
      <c r="S23" s="21"/>
      <c r="T23" s="22">
        <f ca="1">MIN(IFERROR(VLOOKUP($B23,INDIRECT("'"&amp;$B$2&amp;"'!"&amp;"b:bz"),T$7,FALSE),0)+S23,60000)</f>
        <v>0</v>
      </c>
      <c r="U23" s="22">
        <f t="shared" ca="1" si="24"/>
        <v>35200</v>
      </c>
      <c r="V23" s="18">
        <f t="shared" ref="V23:V26" ca="1" si="28">D23-F23-H23-U23</f>
        <v>124800</v>
      </c>
      <c r="W23" s="19">
        <f ca="1">IF(V23&lt;=0,0,VLOOKUP(V23,税率!$B$26:$F$32,4,TRUE))</f>
        <v>0.1</v>
      </c>
      <c r="X23" s="18">
        <f ca="1">IF(V23&lt;=0,0,VLOOKUP(V23,税率!$B$26:$F$32,5,TRUE))</f>
        <v>2520</v>
      </c>
      <c r="Y23" s="18">
        <f t="shared" ref="Y23:Y26" ca="1" si="29">(V23-X23)/(1-W23)*W23-X23</f>
        <v>11066.666666666666</v>
      </c>
      <c r="Z23" s="20">
        <f ca="1">IFERROR(VLOOKUP($B23,INDIRECT("'"&amp;$B$2&amp;"'!"&amp;"b:bz"),Z$7,FALSE),0)</f>
        <v>9333.3333333333339</v>
      </c>
      <c r="AA23" s="18">
        <f t="shared" ca="1" si="25"/>
        <v>1733.3333333333321</v>
      </c>
      <c r="AB23" s="18">
        <f ca="1">Z23+AA23</f>
        <v>11066.666666666666</v>
      </c>
      <c r="AC23" s="18">
        <f t="shared" ref="AC23:AC26" si="30">C23</f>
        <v>25000</v>
      </c>
      <c r="AD23" s="18">
        <f ca="1">Y23-AB23</f>
        <v>0</v>
      </c>
    </row>
    <row r="24" spans="1:30" ht="19.5" customHeight="1">
      <c r="A24" s="17">
        <f t="shared" si="26"/>
        <v>3</v>
      </c>
      <c r="B24" s="11" t="s">
        <v>21</v>
      </c>
      <c r="C24" s="25">
        <f>C23+5000</f>
        <v>30000</v>
      </c>
      <c r="D24" s="22">
        <f ca="1">IFERROR(VLOOKUP($B24,INDIRECT("'"&amp;$B$2&amp;"'!"&amp;"b:bz"),D$7,FALSE),0)+C24</f>
        <v>240000</v>
      </c>
      <c r="E24" s="21">
        <v>0</v>
      </c>
      <c r="F24" s="22">
        <f ca="1">IFERROR(VLOOKUP($B24,INDIRECT("'"&amp;$B$2&amp;"'!"&amp;"b:bz"),F$7,FALSE),0)+E24</f>
        <v>0</v>
      </c>
      <c r="G24" s="21">
        <v>5000</v>
      </c>
      <c r="H24" s="22">
        <f ca="1">IFERROR(VLOOKUP($B24,INDIRECT("'"&amp;$B$2&amp;"'!"&amp;"b:bz"),H$7,FALSE),0)+G24</f>
        <v>40000</v>
      </c>
      <c r="I24" s="21">
        <v>1000</v>
      </c>
      <c r="J24" s="22">
        <f t="shared" ca="1" si="20"/>
        <v>8000</v>
      </c>
      <c r="K24" s="21"/>
      <c r="L24" s="22">
        <f t="shared" ca="1" si="21"/>
        <v>0</v>
      </c>
      <c r="M24" s="21">
        <v>1500</v>
      </c>
      <c r="N24" s="22">
        <f t="shared" ca="1" si="22"/>
        <v>12000</v>
      </c>
      <c r="O24" s="21">
        <v>2000</v>
      </c>
      <c r="P24" s="22">
        <f t="shared" ca="1" si="23"/>
        <v>16000</v>
      </c>
      <c r="Q24" s="21">
        <v>400</v>
      </c>
      <c r="R24" s="22">
        <f t="shared" ca="1" si="27"/>
        <v>3200</v>
      </c>
      <c r="S24" s="21"/>
      <c r="T24" s="22">
        <f ca="1">MIN(IFERROR(VLOOKUP($B24,INDIRECT("'"&amp;$B$2&amp;"'!"&amp;"b:bz"),T$7,FALSE),0)+S24,60000)</f>
        <v>0</v>
      </c>
      <c r="U24" s="22">
        <f t="shared" ca="1" si="24"/>
        <v>39200</v>
      </c>
      <c r="V24" s="18">
        <f t="shared" ca="1" si="28"/>
        <v>160800</v>
      </c>
      <c r="W24" s="19">
        <f ca="1">IF(V24&lt;=0,0,VLOOKUP(V24,税率!$B$26:$F$32,4,TRUE))</f>
        <v>0.2</v>
      </c>
      <c r="X24" s="18">
        <f ca="1">IF(V24&lt;=0,0,VLOOKUP(V24,税率!$B$26:$F$32,5,TRUE))</f>
        <v>16920</v>
      </c>
      <c r="Y24" s="18">
        <f t="shared" ca="1" si="29"/>
        <v>19050</v>
      </c>
      <c r="Z24" s="20">
        <f ca="1">IFERROR(VLOOKUP($B24,INDIRECT("'"&amp;$B$2&amp;"'!"&amp;"b:bz"),Z$7,FALSE),0)</f>
        <v>14025</v>
      </c>
      <c r="AA24" s="18">
        <f t="shared" ca="1" si="25"/>
        <v>5025</v>
      </c>
      <c r="AB24" s="18">
        <f ca="1">Z24+AA24</f>
        <v>19050</v>
      </c>
      <c r="AC24" s="18">
        <f t="shared" si="30"/>
        <v>30000</v>
      </c>
      <c r="AD24" s="18">
        <f ca="1">Y24-AB24</f>
        <v>0</v>
      </c>
    </row>
    <row r="25" spans="1:30" ht="19.5" customHeight="1">
      <c r="A25" s="17">
        <f t="shared" si="26"/>
        <v>4</v>
      </c>
      <c r="B25" s="11" t="s">
        <v>22</v>
      </c>
      <c r="C25" s="25">
        <f>C24+5000</f>
        <v>35000</v>
      </c>
      <c r="D25" s="22">
        <f ca="1">IFERROR(VLOOKUP($B25,INDIRECT("'"&amp;$B$2&amp;"'!"&amp;"b:bz"),D$7,FALSE),0)+C25</f>
        <v>280000</v>
      </c>
      <c r="E25" s="21">
        <v>0</v>
      </c>
      <c r="F25" s="22">
        <f ca="1">IFERROR(VLOOKUP($B25,INDIRECT("'"&amp;$B$2&amp;"'!"&amp;"b:bz"),F$7,FALSE),0)+E25</f>
        <v>0</v>
      </c>
      <c r="G25" s="21">
        <v>5000</v>
      </c>
      <c r="H25" s="22">
        <f ca="1">IFERROR(VLOOKUP($B25,INDIRECT("'"&amp;$B$2&amp;"'!"&amp;"b:bz"),H$7,FALSE),0)+G25</f>
        <v>40000</v>
      </c>
      <c r="I25" s="21">
        <v>1000</v>
      </c>
      <c r="J25" s="22">
        <f t="shared" ca="1" si="20"/>
        <v>8000</v>
      </c>
      <c r="K25" s="21">
        <v>1000</v>
      </c>
      <c r="L25" s="22">
        <f t="shared" ca="1" si="21"/>
        <v>8000</v>
      </c>
      <c r="M25" s="21"/>
      <c r="N25" s="22">
        <f t="shared" ca="1" si="22"/>
        <v>0</v>
      </c>
      <c r="O25" s="21">
        <v>2000</v>
      </c>
      <c r="P25" s="22">
        <f t="shared" ca="1" si="23"/>
        <v>16000</v>
      </c>
      <c r="Q25" s="21">
        <v>400</v>
      </c>
      <c r="R25" s="22">
        <f t="shared" ca="1" si="27"/>
        <v>3200</v>
      </c>
      <c r="S25" s="21"/>
      <c r="T25" s="22">
        <f ca="1">MIN(IFERROR(VLOOKUP($B25,INDIRECT("'"&amp;$B$2&amp;"'!"&amp;"b:bz"),T$7,FALSE),0)+S25,60000)</f>
        <v>0</v>
      </c>
      <c r="U25" s="22">
        <f t="shared" ca="1" si="24"/>
        <v>35200</v>
      </c>
      <c r="V25" s="18">
        <f t="shared" ca="1" si="28"/>
        <v>204800</v>
      </c>
      <c r="W25" s="19">
        <f ca="1">IF(V25&lt;=0,0,VLOOKUP(V25,税率!$B$26:$F$32,4,TRUE))</f>
        <v>0.2</v>
      </c>
      <c r="X25" s="18">
        <f ca="1">IF(V25&lt;=0,0,VLOOKUP(V25,税率!$B$26:$F$32,5,TRUE))</f>
        <v>16920</v>
      </c>
      <c r="Y25" s="18">
        <f t="shared" ca="1" si="29"/>
        <v>30050</v>
      </c>
      <c r="Z25" s="20">
        <f ca="1">IFERROR(VLOOKUP($B25,INDIRECT("'"&amp;$B$2&amp;"'!"&amp;"b:bz"),Z$7,FALSE),0)</f>
        <v>23650</v>
      </c>
      <c r="AA25" s="18">
        <f t="shared" ca="1" si="25"/>
        <v>6400</v>
      </c>
      <c r="AB25" s="18">
        <f ca="1">Z25+AA25</f>
        <v>30050</v>
      </c>
      <c r="AC25" s="18">
        <f t="shared" si="30"/>
        <v>35000</v>
      </c>
      <c r="AD25" s="18">
        <f ca="1">Y25-AB25</f>
        <v>0</v>
      </c>
    </row>
    <row r="26" spans="1:30" ht="19.5" customHeight="1">
      <c r="A26" s="17">
        <f t="shared" si="26"/>
        <v>5</v>
      </c>
      <c r="B26" s="11" t="s">
        <v>48</v>
      </c>
      <c r="C26" s="25">
        <f>C25+5000</f>
        <v>40000</v>
      </c>
      <c r="D26" s="22">
        <f ca="1">IFERROR(VLOOKUP($B26,INDIRECT("'"&amp;$B$2&amp;"'!"&amp;"b:bz"),D$7,FALSE),0)+C26</f>
        <v>320000</v>
      </c>
      <c r="E26" s="21">
        <v>0</v>
      </c>
      <c r="F26" s="22">
        <f ca="1">IFERROR(VLOOKUP($B26,INDIRECT("'"&amp;$B$2&amp;"'!"&amp;"b:bz"),F$7,FALSE),0)+E26</f>
        <v>0</v>
      </c>
      <c r="G26" s="21">
        <v>5000</v>
      </c>
      <c r="H26" s="22">
        <f ca="1">IFERROR(VLOOKUP($B26,INDIRECT("'"&amp;$B$2&amp;"'!"&amp;"b:bz"),H$7,FALSE),0)+G26</f>
        <v>40000</v>
      </c>
      <c r="I26" s="21">
        <v>1000</v>
      </c>
      <c r="J26" s="22">
        <f t="shared" ca="1" si="20"/>
        <v>8000</v>
      </c>
      <c r="K26" s="21"/>
      <c r="L26" s="22">
        <f t="shared" ca="1" si="21"/>
        <v>0</v>
      </c>
      <c r="M26" s="21">
        <v>1500</v>
      </c>
      <c r="N26" s="22">
        <f t="shared" ca="1" si="22"/>
        <v>12000</v>
      </c>
      <c r="O26" s="21">
        <v>2000</v>
      </c>
      <c r="P26" s="22">
        <f t="shared" ca="1" si="23"/>
        <v>16000</v>
      </c>
      <c r="Q26" s="21">
        <v>400</v>
      </c>
      <c r="R26" s="22">
        <f t="shared" ca="1" si="27"/>
        <v>3200</v>
      </c>
      <c r="S26" s="21"/>
      <c r="T26" s="22">
        <f ca="1">MIN(IFERROR(VLOOKUP($B26,INDIRECT("'"&amp;$B$2&amp;"'!"&amp;"b:bz"),T$7,FALSE),0)+S26,60000)</f>
        <v>0</v>
      </c>
      <c r="U26" s="22">
        <f t="shared" ca="1" si="24"/>
        <v>39200</v>
      </c>
      <c r="V26" s="18">
        <f t="shared" ca="1" si="28"/>
        <v>240800</v>
      </c>
      <c r="W26" s="19">
        <f ca="1">IF(V26&lt;=0,0,VLOOKUP(V26,税率!$B$26:$F$32,4,TRUE))</f>
        <v>0.2</v>
      </c>
      <c r="X26" s="18">
        <f ca="1">IF(V26&lt;=0,0,VLOOKUP(V26,税率!$B$26:$F$32,5,TRUE))</f>
        <v>16920</v>
      </c>
      <c r="Y26" s="18">
        <f t="shared" ca="1" si="29"/>
        <v>39050</v>
      </c>
      <c r="Z26" s="20">
        <f ca="1">IFERROR(VLOOKUP($B26,INDIRECT("'"&amp;$B$2&amp;"'!"&amp;"b:bz"),Z$7,FALSE),0)</f>
        <v>31525</v>
      </c>
      <c r="AA26" s="18">
        <f t="shared" ca="1" si="25"/>
        <v>7525</v>
      </c>
      <c r="AB26" s="18">
        <f ca="1">Z26+AA26</f>
        <v>39050</v>
      </c>
      <c r="AC26" s="18">
        <f t="shared" si="30"/>
        <v>40000</v>
      </c>
      <c r="AD26" s="18">
        <f ca="1">Y26-AB26</f>
        <v>0</v>
      </c>
    </row>
  </sheetData>
  <mergeCells count="41">
    <mergeCell ref="AD1:AD6"/>
    <mergeCell ref="Z4:Z6"/>
    <mergeCell ref="AB4:AB6"/>
    <mergeCell ref="AC1:AC6"/>
    <mergeCell ref="AB2:AB3"/>
    <mergeCell ref="V1:AB1"/>
    <mergeCell ref="V2:V3"/>
    <mergeCell ref="Y2:Y3"/>
    <mergeCell ref="Z2:Z3"/>
    <mergeCell ref="W2:W6"/>
    <mergeCell ref="X2:X6"/>
    <mergeCell ref="AA2:AA6"/>
    <mergeCell ref="Q4:R4"/>
    <mergeCell ref="S4:T4"/>
    <mergeCell ref="E3:E6"/>
    <mergeCell ref="F3:F6"/>
    <mergeCell ref="G4:G6"/>
    <mergeCell ref="H4:H6"/>
    <mergeCell ref="I4:J4"/>
    <mergeCell ref="S3:T3"/>
    <mergeCell ref="V4:V6"/>
    <mergeCell ref="Y4:Y6"/>
    <mergeCell ref="G1:H3"/>
    <mergeCell ref="I1:U1"/>
    <mergeCell ref="S2:T2"/>
    <mergeCell ref="I2:R2"/>
    <mergeCell ref="M3:N3"/>
    <mergeCell ref="O3:P3"/>
    <mergeCell ref="Q3:R3"/>
    <mergeCell ref="I3:J3"/>
    <mergeCell ref="K3:L3"/>
    <mergeCell ref="U2:U6"/>
    <mergeCell ref="K4:L4"/>
    <mergeCell ref="M4:N4"/>
    <mergeCell ref="O4:P4"/>
    <mergeCell ref="E1:F1"/>
    <mergeCell ref="B3:B6"/>
    <mergeCell ref="C3:C6"/>
    <mergeCell ref="D3:D6"/>
    <mergeCell ref="C2:D2"/>
    <mergeCell ref="E2:F2"/>
  </mergeCells>
  <phoneticPr fontId="3"/>
  <conditionalFormatting sqref="A22:C22 A8:C17 E22:H22 Z22 E8:H17 R22:V22 AB22:AC22 R8:AD17">
    <cfRule type="expression" dxfId="170" priority="32">
      <formula>ISODD($A8)</formula>
    </cfRule>
  </conditionalFormatting>
  <conditionalFormatting sqref="D8:D17">
    <cfRule type="expression" dxfId="169" priority="31">
      <formula>ISODD($A8)</formula>
    </cfRule>
  </conditionalFormatting>
  <conditionalFormatting sqref="D22">
    <cfRule type="expression" dxfId="168" priority="30">
      <formula>ISODD($A22)</formula>
    </cfRule>
  </conditionalFormatting>
  <conditionalFormatting sqref="W22:Y22">
    <cfRule type="expression" dxfId="167" priority="29">
      <formula>ISODD($A22)</formula>
    </cfRule>
  </conditionalFormatting>
  <conditionalFormatting sqref="E23:H25 Z23:Z25 A23:C25 R23:V25 AB23:AC25">
    <cfRule type="expression" dxfId="166" priority="28">
      <formula>ISODD($A23)</formula>
    </cfRule>
  </conditionalFormatting>
  <conditionalFormatting sqref="D23:D25">
    <cfRule type="expression" dxfId="165" priority="27">
      <formula>ISODD($A23)</formula>
    </cfRule>
  </conditionalFormatting>
  <conditionalFormatting sqref="W23:Y25">
    <cfRule type="expression" dxfId="164" priority="26">
      <formula>ISODD($A23)</formula>
    </cfRule>
  </conditionalFormatting>
  <conditionalFormatting sqref="A26:B26 E26:H26 Z26 R26:V26 AB26:AC26">
    <cfRule type="expression" dxfId="163" priority="25">
      <formula>ISODD($A26)</formula>
    </cfRule>
  </conditionalFormatting>
  <conditionalFormatting sqref="D26">
    <cfRule type="expression" dxfId="162" priority="24">
      <formula>ISODD($A26)</formula>
    </cfRule>
  </conditionalFormatting>
  <conditionalFormatting sqref="W26:Y26">
    <cfRule type="expression" dxfId="161" priority="23">
      <formula>ISODD($A26)</formula>
    </cfRule>
  </conditionalFormatting>
  <conditionalFormatting sqref="C26">
    <cfRule type="expression" dxfId="160" priority="22">
      <formula>ISODD($A26)</formula>
    </cfRule>
  </conditionalFormatting>
  <conditionalFormatting sqref="P22 P8:P17">
    <cfRule type="expression" dxfId="159" priority="21">
      <formula>ISODD($A8)</formula>
    </cfRule>
  </conditionalFormatting>
  <conditionalFormatting sqref="P23:P25">
    <cfRule type="expression" dxfId="158" priority="20">
      <formula>ISODD($A23)</formula>
    </cfRule>
  </conditionalFormatting>
  <conditionalFormatting sqref="P26">
    <cfRule type="expression" dxfId="157" priority="19">
      <formula>ISODD($A26)</formula>
    </cfRule>
  </conditionalFormatting>
  <conditionalFormatting sqref="N8:N17">
    <cfRule type="expression" dxfId="156" priority="18">
      <formula>ISODD($A8)</formula>
    </cfRule>
  </conditionalFormatting>
  <conditionalFormatting sqref="L8:L17">
    <cfRule type="expression" dxfId="155" priority="17">
      <formula>ISODD($A8)</formula>
    </cfRule>
  </conditionalFormatting>
  <conditionalFormatting sqref="J8:J17">
    <cfRule type="expression" dxfId="154" priority="16">
      <formula>ISODD($A8)</formula>
    </cfRule>
  </conditionalFormatting>
  <conditionalFormatting sqref="K8:K17 K22">
    <cfRule type="expression" dxfId="153" priority="15">
      <formula>ISODD($A8)</formula>
    </cfRule>
  </conditionalFormatting>
  <conditionalFormatting sqref="M8:M17">
    <cfRule type="expression" dxfId="152" priority="14">
      <formula>ISODD($A8)</formula>
    </cfRule>
  </conditionalFormatting>
  <conditionalFormatting sqref="Q8:Q17">
    <cfRule type="expression" dxfId="151" priority="12">
      <formula>ISODD($A8)</formula>
    </cfRule>
  </conditionalFormatting>
  <conditionalFormatting sqref="O8:O17">
    <cfRule type="expression" dxfId="150" priority="13">
      <formula>ISODD($A8)</formula>
    </cfRule>
  </conditionalFormatting>
  <conditionalFormatting sqref="Q22:Q26">
    <cfRule type="expression" dxfId="149" priority="11">
      <formula>ISODD($A22)</formula>
    </cfRule>
  </conditionalFormatting>
  <conditionalFormatting sqref="O22:O26">
    <cfRule type="expression" dxfId="148" priority="10">
      <formula>ISODD($A22)</formula>
    </cfRule>
  </conditionalFormatting>
  <conditionalFormatting sqref="I8:I17 I22">
    <cfRule type="expression" dxfId="147" priority="8">
      <formula>ISODD($A8)</formula>
    </cfRule>
  </conditionalFormatting>
  <conditionalFormatting sqref="I23:I26">
    <cfRule type="expression" dxfId="146" priority="7">
      <formula>ISODD($A23)</formula>
    </cfRule>
  </conditionalFormatting>
  <conditionalFormatting sqref="M22:M26">
    <cfRule type="expression" dxfId="145" priority="6">
      <formula>ISODD($A22)</formula>
    </cfRule>
  </conditionalFormatting>
  <conditionalFormatting sqref="K23:K26">
    <cfRule type="expression" dxfId="144" priority="9">
      <formula>ISODD($A23)</formula>
    </cfRule>
  </conditionalFormatting>
  <conditionalFormatting sqref="N22:N26">
    <cfRule type="expression" dxfId="143" priority="5">
      <formula>ISODD($A22)</formula>
    </cfRule>
  </conditionalFormatting>
  <conditionalFormatting sqref="L22:L26">
    <cfRule type="expression" dxfId="142" priority="4">
      <formula>ISODD($A22)</formula>
    </cfRule>
  </conditionalFormatting>
  <conditionalFormatting sqref="J22:J26">
    <cfRule type="expression" dxfId="141" priority="3">
      <formula>ISODD($A22)</formula>
    </cfRule>
  </conditionalFormatting>
  <conditionalFormatting sqref="AA22:AA26">
    <cfRule type="expression" dxfId="140" priority="2">
      <formula>ISODD($A22)</formula>
    </cfRule>
  </conditionalFormatting>
  <conditionalFormatting sqref="AD22:AD26">
    <cfRule type="expression" dxfId="139" priority="1">
      <formula>ISODD($A22)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０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年一回性賞与</vt:lpstr>
      <vt:lpstr>税率</vt:lpstr>
      <vt:lpstr>Read me</vt:lpstr>
      <vt:lpstr>年一賞与シミュレーション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2019-01-09T00:56:40Z</dcterms:modified>
</cp:coreProperties>
</file>